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0" windowWidth="0" windowHeight="0"/>
  </bookViews>
  <sheets>
    <sheet name="Rekapitulácia stavby" sheetId="1" r:id="rId1"/>
    <sheet name="SO UK - UK + kotolňa" sheetId="2" r:id="rId2"/>
    <sheet name="SO A - drenáž ext.+ inter. " sheetId="3" r:id="rId3"/>
    <sheet name="SO ELI - Elektroinštaláci..." sheetId="4" r:id="rId4"/>
    <sheet name="SO C - kotolňa -staveb.úp..." sheetId="5" r:id="rId5"/>
  </sheets>
  <definedNames>
    <definedName name="_xlnm.Print_Area" localSheetId="0">'Rekapitulácia stavby'!$C$4:$AP$70,'Rekapitulácia stavby'!$C$76:$AP$99</definedName>
    <definedName name="_xlnm.Print_Titles" localSheetId="0">'Rekapitulácia stavby'!$85:$85</definedName>
    <definedName name="_xlnm.Print_Area" localSheetId="1">'SO UK - UK + kotolňa'!$C$4:$Q$70,'SO UK - UK + kotolňa'!$C$76:$Q$105,'SO UK - UK + kotolňa'!$C$111:$Q$171</definedName>
    <definedName name="_xlnm.Print_Titles" localSheetId="1">'SO UK - UK + kotolňa'!$121:$121</definedName>
    <definedName name="_xlnm.Print_Area" localSheetId="2">'SO A - drenáž ext.+ inter. '!$C$4:$Q$70,'SO A - drenáž ext.+ inter. '!$C$76:$Q$109,'SO A - drenáž ext.+ inter. '!$C$115:$Q$186</definedName>
    <definedName name="_xlnm.Print_Titles" localSheetId="2">'SO A - drenáž ext.+ inter. '!$125:$125</definedName>
    <definedName name="_xlnm.Print_Area" localSheetId="3">'SO ELI - Elektroinštaláci...'!$C$4:$Q$70,'SO ELI - Elektroinštaláci...'!$C$76:$Q$101,'SO ELI - Elektroinštaláci...'!$C$107:$Q$150</definedName>
    <definedName name="_xlnm.Print_Titles" localSheetId="3">'SO ELI - Elektroinštaláci...'!$117:$117</definedName>
    <definedName name="_xlnm.Print_Area" localSheetId="4">'SO C - kotolňa -staveb.úp...'!$C$4:$Q$70,'SO C - kotolňa -staveb.úp...'!$C$76:$Q$111,'SO C - kotolňa -staveb.úp...'!$C$117:$Q$175</definedName>
    <definedName name="_xlnm.Print_Titles" localSheetId="4">'SO C - kotolňa -staveb.úp...'!$127:$127</definedName>
  </definedNames>
  <calcPr/>
</workbook>
</file>

<file path=xl/calcChain.xml><?xml version="1.0" encoding="utf-8"?>
<calcChain xmlns="http://schemas.openxmlformats.org/spreadsheetml/2006/main">
  <c i="1" r="AY91"/>
  <c r="AX91"/>
  <c i="5" r="BI175"/>
  <c r="BH175"/>
  <c r="BG175"/>
  <c r="BE175"/>
  <c r="BK175"/>
  <c r="N175"/>
  <c r="BF175"/>
  <c r="BI174"/>
  <c r="BH174"/>
  <c r="BG174"/>
  <c r="BE174"/>
  <c r="BK174"/>
  <c r="N174"/>
  <c r="BF174"/>
  <c r="BI173"/>
  <c r="BH173"/>
  <c r="BG173"/>
  <c r="BE173"/>
  <c r="BK173"/>
  <c r="N173"/>
  <c r="BF173"/>
  <c r="BI172"/>
  <c r="BH172"/>
  <c r="BG172"/>
  <c r="BE172"/>
  <c r="BK172"/>
  <c r="N172"/>
  <c r="BF172"/>
  <c r="BI171"/>
  <c r="BH171"/>
  <c r="BG171"/>
  <c r="BE171"/>
  <c r="BK171"/>
  <c r="BK170"/>
  <c r="N170"/>
  <c r="N171"/>
  <c r="BF171"/>
  <c r="N101"/>
  <c r="BI169"/>
  <c r="BH169"/>
  <c r="BG169"/>
  <c r="BE169"/>
  <c r="AA169"/>
  <c r="AA168"/>
  <c r="Y169"/>
  <c r="Y168"/>
  <c r="W169"/>
  <c r="W168"/>
  <c r="BK169"/>
  <c r="BK168"/>
  <c r="N168"/>
  <c r="N169"/>
  <c r="BF169"/>
  <c r="N100"/>
  <c r="BI167"/>
  <c r="BH167"/>
  <c r="BG167"/>
  <c r="BE167"/>
  <c r="AA167"/>
  <c r="AA166"/>
  <c r="Y167"/>
  <c r="Y166"/>
  <c r="W167"/>
  <c r="W166"/>
  <c r="BK167"/>
  <c r="BK166"/>
  <c r="N166"/>
  <c r="N167"/>
  <c r="BF167"/>
  <c r="N99"/>
  <c r="BI165"/>
  <c r="BH165"/>
  <c r="BG165"/>
  <c r="BE165"/>
  <c r="AA165"/>
  <c r="Y165"/>
  <c r="W165"/>
  <c r="BK165"/>
  <c r="N165"/>
  <c r="BF165"/>
  <c r="BI164"/>
  <c r="BH164"/>
  <c r="BG164"/>
  <c r="BE164"/>
  <c r="AA164"/>
  <c r="AA163"/>
  <c r="Y164"/>
  <c r="Y163"/>
  <c r="W164"/>
  <c r="W163"/>
  <c r="BK164"/>
  <c r="BK163"/>
  <c r="N163"/>
  <c r="N164"/>
  <c r="BF164"/>
  <c r="N98"/>
  <c r="BI162"/>
  <c r="BH162"/>
  <c r="BG162"/>
  <c r="BE162"/>
  <c r="AA162"/>
  <c r="Y162"/>
  <c r="W162"/>
  <c r="BK162"/>
  <c r="N162"/>
  <c r="BF162"/>
  <c r="BI161"/>
  <c r="BH161"/>
  <c r="BG161"/>
  <c r="BE161"/>
  <c r="AA161"/>
  <c r="AA160"/>
  <c r="AA159"/>
  <c r="Y161"/>
  <c r="Y160"/>
  <c r="Y159"/>
  <c r="W161"/>
  <c r="W160"/>
  <c r="W159"/>
  <c r="BK161"/>
  <c r="BK160"/>
  <c r="N160"/>
  <c r="BK159"/>
  <c r="N159"/>
  <c r="N161"/>
  <c r="BF161"/>
  <c r="N97"/>
  <c r="N96"/>
  <c r="BI158"/>
  <c r="BH158"/>
  <c r="BG158"/>
  <c r="BE158"/>
  <c r="AA158"/>
  <c r="AA157"/>
  <c r="Y158"/>
  <c r="Y157"/>
  <c r="W158"/>
  <c r="W157"/>
  <c r="BK158"/>
  <c r="BK157"/>
  <c r="N157"/>
  <c r="N158"/>
  <c r="BF158"/>
  <c r="N95"/>
  <c r="BI156"/>
  <c r="BH156"/>
  <c r="BG156"/>
  <c r="BE156"/>
  <c r="AA156"/>
  <c r="Y156"/>
  <c r="W156"/>
  <c r="BK156"/>
  <c r="N156"/>
  <c r="BF156"/>
  <c r="BI155"/>
  <c r="BH155"/>
  <c r="BG155"/>
  <c r="BE155"/>
  <c r="AA155"/>
  <c r="Y155"/>
  <c r="W155"/>
  <c r="BK155"/>
  <c r="N155"/>
  <c r="BF155"/>
  <c r="BI154"/>
  <c r="BH154"/>
  <c r="BG154"/>
  <c r="BE154"/>
  <c r="AA154"/>
  <c r="Y154"/>
  <c r="W154"/>
  <c r="BK154"/>
  <c r="N154"/>
  <c r="BF154"/>
  <c r="BI153"/>
  <c r="BH153"/>
  <c r="BG153"/>
  <c r="BE153"/>
  <c r="AA153"/>
  <c r="Y153"/>
  <c r="W153"/>
  <c r="BK153"/>
  <c r="N153"/>
  <c r="BF153"/>
  <c r="BI152"/>
  <c r="BH152"/>
  <c r="BG152"/>
  <c r="BE152"/>
  <c r="AA152"/>
  <c r="Y152"/>
  <c r="W152"/>
  <c r="BK152"/>
  <c r="N152"/>
  <c r="BF152"/>
  <c r="BI151"/>
  <c r="BH151"/>
  <c r="BG151"/>
  <c r="BE151"/>
  <c r="AA151"/>
  <c r="Y151"/>
  <c r="W151"/>
  <c r="BK151"/>
  <c r="N151"/>
  <c r="BF151"/>
  <c r="BI150"/>
  <c r="BH150"/>
  <c r="BG150"/>
  <c r="BE150"/>
  <c r="AA150"/>
  <c r="Y150"/>
  <c r="W150"/>
  <c r="BK150"/>
  <c r="N150"/>
  <c r="BF150"/>
  <c r="BI149"/>
  <c r="BH149"/>
  <c r="BG149"/>
  <c r="BE149"/>
  <c r="AA149"/>
  <c r="Y149"/>
  <c r="W149"/>
  <c r="BK149"/>
  <c r="N149"/>
  <c r="BF149"/>
  <c r="BI148"/>
  <c r="BH148"/>
  <c r="BG148"/>
  <c r="BE148"/>
  <c r="AA148"/>
  <c r="AA147"/>
  <c r="Y148"/>
  <c r="Y147"/>
  <c r="W148"/>
  <c r="W147"/>
  <c r="BK148"/>
  <c r="BK147"/>
  <c r="N147"/>
  <c r="N148"/>
  <c r="BF148"/>
  <c r="N94"/>
  <c r="BI146"/>
  <c r="BH146"/>
  <c r="BG146"/>
  <c r="BE146"/>
  <c r="AA146"/>
  <c r="Y146"/>
  <c r="W146"/>
  <c r="BK146"/>
  <c r="N146"/>
  <c r="BF146"/>
  <c r="BI145"/>
  <c r="BH145"/>
  <c r="BG145"/>
  <c r="BE145"/>
  <c r="AA145"/>
  <c r="Y145"/>
  <c r="W145"/>
  <c r="BK145"/>
  <c r="N145"/>
  <c r="BF145"/>
  <c r="BI144"/>
  <c r="BH144"/>
  <c r="BG144"/>
  <c r="BE144"/>
  <c r="AA144"/>
  <c r="Y144"/>
  <c r="W144"/>
  <c r="BK144"/>
  <c r="N144"/>
  <c r="BF144"/>
  <c r="BI143"/>
  <c r="BH143"/>
  <c r="BG143"/>
  <c r="BE143"/>
  <c r="AA143"/>
  <c r="AA142"/>
  <c r="Y143"/>
  <c r="Y142"/>
  <c r="W143"/>
  <c r="W142"/>
  <c r="BK143"/>
  <c r="BK142"/>
  <c r="N142"/>
  <c r="N143"/>
  <c r="BF143"/>
  <c r="N93"/>
  <c r="BI141"/>
  <c r="BH141"/>
  <c r="BG141"/>
  <c r="BE141"/>
  <c r="AA141"/>
  <c r="Y141"/>
  <c r="W141"/>
  <c r="BK141"/>
  <c r="N141"/>
  <c r="BF141"/>
  <c r="BI140"/>
  <c r="BH140"/>
  <c r="BG140"/>
  <c r="BE140"/>
  <c r="AA140"/>
  <c r="Y140"/>
  <c r="W140"/>
  <c r="BK140"/>
  <c r="N140"/>
  <c r="BF140"/>
  <c r="BI139"/>
  <c r="BH139"/>
  <c r="BG139"/>
  <c r="BE139"/>
  <c r="AA139"/>
  <c r="Y139"/>
  <c r="W139"/>
  <c r="BK139"/>
  <c r="N139"/>
  <c r="BF139"/>
  <c r="BI138"/>
  <c r="BH138"/>
  <c r="BG138"/>
  <c r="BE138"/>
  <c r="AA138"/>
  <c r="AA137"/>
  <c r="Y138"/>
  <c r="Y137"/>
  <c r="W138"/>
  <c r="W137"/>
  <c r="BK138"/>
  <c r="BK137"/>
  <c r="N137"/>
  <c r="N138"/>
  <c r="BF138"/>
  <c r="N92"/>
  <c r="BI136"/>
  <c r="BH136"/>
  <c r="BG136"/>
  <c r="BE136"/>
  <c r="AA136"/>
  <c r="Y136"/>
  <c r="W136"/>
  <c r="BK136"/>
  <c r="N136"/>
  <c r="BF136"/>
  <c r="BI135"/>
  <c r="BH135"/>
  <c r="BG135"/>
  <c r="BE135"/>
  <c r="AA135"/>
  <c r="Y135"/>
  <c r="W135"/>
  <c r="BK135"/>
  <c r="N135"/>
  <c r="BF135"/>
  <c r="BI134"/>
  <c r="BH134"/>
  <c r="BG134"/>
  <c r="BE134"/>
  <c r="AA134"/>
  <c r="Y134"/>
  <c r="W134"/>
  <c r="BK134"/>
  <c r="N134"/>
  <c r="BF134"/>
  <c r="BI133"/>
  <c r="BH133"/>
  <c r="BG133"/>
  <c r="BE133"/>
  <c r="AA133"/>
  <c r="AA132"/>
  <c r="Y133"/>
  <c r="Y132"/>
  <c r="W133"/>
  <c r="W132"/>
  <c r="BK133"/>
  <c r="BK132"/>
  <c r="N132"/>
  <c r="N133"/>
  <c r="BF133"/>
  <c r="N91"/>
  <c r="BI131"/>
  <c r="BH131"/>
  <c r="BG131"/>
  <c r="BE131"/>
  <c r="AA131"/>
  <c r="AA130"/>
  <c r="AA129"/>
  <c r="AA128"/>
  <c r="Y131"/>
  <c r="Y130"/>
  <c r="Y129"/>
  <c r="Y128"/>
  <c r="W131"/>
  <c r="W130"/>
  <c r="W129"/>
  <c r="W128"/>
  <c i="1" r="AU91"/>
  <c i="5" r="BK131"/>
  <c r="BK130"/>
  <c r="N130"/>
  <c r="BK129"/>
  <c r="N129"/>
  <c r="BK128"/>
  <c r="N128"/>
  <c r="N88"/>
  <c r="N131"/>
  <c r="BF131"/>
  <c r="N90"/>
  <c r="N89"/>
  <c r="M125"/>
  <c r="F125"/>
  <c r="M124"/>
  <c r="F124"/>
  <c r="F122"/>
  <c r="F120"/>
  <c r="BI109"/>
  <c r="BH109"/>
  <c r="BG109"/>
  <c r="BE109"/>
  <c r="N109"/>
  <c r="BF109"/>
  <c r="BI108"/>
  <c r="BH108"/>
  <c r="BG108"/>
  <c r="BE108"/>
  <c r="N108"/>
  <c r="BF108"/>
  <c r="BI107"/>
  <c r="BH107"/>
  <c r="BG107"/>
  <c r="BE107"/>
  <c r="N107"/>
  <c r="BF107"/>
  <c r="BI106"/>
  <c r="BH106"/>
  <c r="BG106"/>
  <c r="BE106"/>
  <c r="N106"/>
  <c r="BF106"/>
  <c r="BI105"/>
  <c r="BH105"/>
  <c r="BG105"/>
  <c r="BE105"/>
  <c r="N105"/>
  <c r="BF105"/>
  <c r="BI104"/>
  <c r="H36"/>
  <c i="1" r="BD91"/>
  <c i="5" r="BH104"/>
  <c r="H35"/>
  <c i="1" r="BC91"/>
  <c i="5" r="BG104"/>
  <c r="H34"/>
  <c i="1" r="BB91"/>
  <c i="5" r="BE104"/>
  <c r="M32"/>
  <c i="1" r="AV91"/>
  <c i="5" r="H32"/>
  <c i="1" r="AZ91"/>
  <c i="5" r="N104"/>
  <c r="N103"/>
  <c r="L111"/>
  <c r="BF104"/>
  <c r="M33"/>
  <c i="1" r="AW91"/>
  <c i="5" r="H33"/>
  <c i="1" r="BA91"/>
  <c i="5" r="M28"/>
  <c i="1" r="AS91"/>
  <c i="5" r="M27"/>
  <c r="M84"/>
  <c r="F84"/>
  <c r="M83"/>
  <c r="F83"/>
  <c r="F81"/>
  <c r="F79"/>
  <c r="M30"/>
  <c i="1" r="AG91"/>
  <c i="5" r="L38"/>
  <c r="O9"/>
  <c r="M122"/>
  <c r="M81"/>
  <c r="F6"/>
  <c r="F119"/>
  <c r="F78"/>
  <c i="1" r="AY90"/>
  <c r="AX90"/>
  <c i="4" r="BI150"/>
  <c r="BH150"/>
  <c r="BG150"/>
  <c r="BE150"/>
  <c r="BK150"/>
  <c r="N150"/>
  <c r="BF150"/>
  <c r="BI149"/>
  <c r="BH149"/>
  <c r="BG149"/>
  <c r="BE149"/>
  <c r="BK149"/>
  <c r="N149"/>
  <c r="BF149"/>
  <c r="BI148"/>
  <c r="BH148"/>
  <c r="BG148"/>
  <c r="BE148"/>
  <c r="BK148"/>
  <c r="N148"/>
  <c r="BF148"/>
  <c r="BI147"/>
  <c r="BH147"/>
  <c r="BG147"/>
  <c r="BE147"/>
  <c r="BK147"/>
  <c r="N147"/>
  <c r="BF147"/>
  <c r="BI146"/>
  <c r="BH146"/>
  <c r="BG146"/>
  <c r="BE146"/>
  <c r="BK146"/>
  <c r="BK145"/>
  <c r="N145"/>
  <c r="N146"/>
  <c r="BF146"/>
  <c r="N91"/>
  <c r="BI144"/>
  <c r="BH144"/>
  <c r="BG144"/>
  <c r="BE144"/>
  <c r="AA144"/>
  <c r="Y144"/>
  <c r="W144"/>
  <c r="BK144"/>
  <c r="N144"/>
  <c r="BF144"/>
  <c r="BI143"/>
  <c r="BH143"/>
  <c r="BG143"/>
  <c r="BE143"/>
  <c r="AA143"/>
  <c r="Y143"/>
  <c r="W143"/>
  <c r="BK143"/>
  <c r="N143"/>
  <c r="BF143"/>
  <c r="BI142"/>
  <c r="BH142"/>
  <c r="BG142"/>
  <c r="BE142"/>
  <c r="AA142"/>
  <c r="AA141"/>
  <c r="Y142"/>
  <c r="Y141"/>
  <c r="W142"/>
  <c r="W141"/>
  <c r="BK142"/>
  <c r="BK141"/>
  <c r="N141"/>
  <c r="N142"/>
  <c r="BF142"/>
  <c r="N90"/>
  <c r="BI140"/>
  <c r="BH140"/>
  <c r="BG140"/>
  <c r="BE140"/>
  <c r="AA140"/>
  <c r="Y140"/>
  <c r="W140"/>
  <c r="BK140"/>
  <c r="N140"/>
  <c r="BF140"/>
  <c r="BI139"/>
  <c r="BH139"/>
  <c r="BG139"/>
  <c r="BE139"/>
  <c r="AA139"/>
  <c r="Y139"/>
  <c r="W139"/>
  <c r="BK139"/>
  <c r="N139"/>
  <c r="BF139"/>
  <c r="BI138"/>
  <c r="BH138"/>
  <c r="BG138"/>
  <c r="BE138"/>
  <c r="AA138"/>
  <c r="Y138"/>
  <c r="W138"/>
  <c r="BK138"/>
  <c r="N138"/>
  <c r="BF138"/>
  <c r="BI137"/>
  <c r="BH137"/>
  <c r="BG137"/>
  <c r="BE137"/>
  <c r="AA137"/>
  <c r="Y137"/>
  <c r="W137"/>
  <c r="BK137"/>
  <c r="N137"/>
  <c r="BF137"/>
  <c r="BI136"/>
  <c r="BH136"/>
  <c r="BG136"/>
  <c r="BE136"/>
  <c r="AA136"/>
  <c r="Y136"/>
  <c r="W136"/>
  <c r="BK136"/>
  <c r="N136"/>
  <c r="BF136"/>
  <c r="BI135"/>
  <c r="BH135"/>
  <c r="BG135"/>
  <c r="BE135"/>
  <c r="AA135"/>
  <c r="Y135"/>
  <c r="W135"/>
  <c r="BK135"/>
  <c r="N135"/>
  <c r="BF135"/>
  <c r="BI134"/>
  <c r="BH134"/>
  <c r="BG134"/>
  <c r="BE134"/>
  <c r="AA134"/>
  <c r="Y134"/>
  <c r="W134"/>
  <c r="BK134"/>
  <c r="N134"/>
  <c r="BF134"/>
  <c r="BI133"/>
  <c r="BH133"/>
  <c r="BG133"/>
  <c r="BE133"/>
  <c r="AA133"/>
  <c r="Y133"/>
  <c r="W133"/>
  <c r="BK133"/>
  <c r="N133"/>
  <c r="BF133"/>
  <c r="BI132"/>
  <c r="BH132"/>
  <c r="BG132"/>
  <c r="BE132"/>
  <c r="AA132"/>
  <c r="Y132"/>
  <c r="W132"/>
  <c r="BK132"/>
  <c r="N132"/>
  <c r="BF132"/>
  <c r="BI131"/>
  <c r="BH131"/>
  <c r="BG131"/>
  <c r="BE131"/>
  <c r="AA131"/>
  <c r="Y131"/>
  <c r="W131"/>
  <c r="BK131"/>
  <c r="N131"/>
  <c r="BF131"/>
  <c r="BI130"/>
  <c r="BH130"/>
  <c r="BG130"/>
  <c r="BE130"/>
  <c r="AA130"/>
  <c r="Y130"/>
  <c r="W130"/>
  <c r="BK130"/>
  <c r="N130"/>
  <c r="BF130"/>
  <c r="BI129"/>
  <c r="BH129"/>
  <c r="BG129"/>
  <c r="BE129"/>
  <c r="AA129"/>
  <c r="Y129"/>
  <c r="W129"/>
  <c r="BK129"/>
  <c r="N129"/>
  <c r="BF129"/>
  <c r="BI128"/>
  <c r="BH128"/>
  <c r="BG128"/>
  <c r="BE128"/>
  <c r="AA128"/>
  <c r="Y128"/>
  <c r="W128"/>
  <c r="BK128"/>
  <c r="N128"/>
  <c r="BF128"/>
  <c r="BI127"/>
  <c r="BH127"/>
  <c r="BG127"/>
  <c r="BE127"/>
  <c r="AA127"/>
  <c r="Y127"/>
  <c r="W127"/>
  <c r="BK127"/>
  <c r="N127"/>
  <c r="BF127"/>
  <c r="BI126"/>
  <c r="BH126"/>
  <c r="BG126"/>
  <c r="BE126"/>
  <c r="AA126"/>
  <c r="Y126"/>
  <c r="W126"/>
  <c r="BK126"/>
  <c r="N126"/>
  <c r="BF126"/>
  <c r="BI125"/>
  <c r="BH125"/>
  <c r="BG125"/>
  <c r="BE125"/>
  <c r="AA125"/>
  <c r="Y125"/>
  <c r="W125"/>
  <c r="BK125"/>
  <c r="N125"/>
  <c r="BF125"/>
  <c r="BI124"/>
  <c r="BH124"/>
  <c r="BG124"/>
  <c r="BE124"/>
  <c r="AA124"/>
  <c r="Y124"/>
  <c r="W124"/>
  <c r="BK124"/>
  <c r="N124"/>
  <c r="BF124"/>
  <c r="BI123"/>
  <c r="BH123"/>
  <c r="BG123"/>
  <c r="BE123"/>
  <c r="AA123"/>
  <c r="Y123"/>
  <c r="W123"/>
  <c r="BK123"/>
  <c r="N123"/>
  <c r="BF123"/>
  <c r="BI122"/>
  <c r="BH122"/>
  <c r="BG122"/>
  <c r="BE122"/>
  <c r="AA122"/>
  <c r="Y122"/>
  <c r="W122"/>
  <c r="BK122"/>
  <c r="N122"/>
  <c r="BF122"/>
  <c r="BI121"/>
  <c r="BH121"/>
  <c r="BG121"/>
  <c r="BE121"/>
  <c r="AA121"/>
  <c r="Y121"/>
  <c r="W121"/>
  <c r="BK121"/>
  <c r="N121"/>
  <c r="BF121"/>
  <c r="BI120"/>
  <c r="BH120"/>
  <c r="BG120"/>
  <c r="BE120"/>
  <c r="AA120"/>
  <c r="AA119"/>
  <c r="AA118"/>
  <c r="Y120"/>
  <c r="Y119"/>
  <c r="Y118"/>
  <c r="W120"/>
  <c r="W119"/>
  <c r="W118"/>
  <c i="1" r="AU90"/>
  <c i="4" r="BK120"/>
  <c r="BK119"/>
  <c r="N119"/>
  <c r="BK118"/>
  <c r="N118"/>
  <c r="N88"/>
  <c r="N120"/>
  <c r="BF120"/>
  <c r="N89"/>
  <c r="M115"/>
  <c r="F115"/>
  <c r="M114"/>
  <c r="F114"/>
  <c r="F112"/>
  <c r="F110"/>
  <c r="BI99"/>
  <c r="BH99"/>
  <c r="BG99"/>
  <c r="BE99"/>
  <c r="N99"/>
  <c r="BF99"/>
  <c r="BI98"/>
  <c r="BH98"/>
  <c r="BG98"/>
  <c r="BE98"/>
  <c r="N98"/>
  <c r="BF98"/>
  <c r="BI97"/>
  <c r="BH97"/>
  <c r="BG97"/>
  <c r="BE97"/>
  <c r="N97"/>
  <c r="BF97"/>
  <c r="BI96"/>
  <c r="BH96"/>
  <c r="BG96"/>
  <c r="BE96"/>
  <c r="N96"/>
  <c r="BF96"/>
  <c r="BI95"/>
  <c r="BH95"/>
  <c r="BG95"/>
  <c r="BE95"/>
  <c r="N95"/>
  <c r="BF95"/>
  <c r="BI94"/>
  <c r="H36"/>
  <c i="1" r="BD90"/>
  <c i="4" r="BH94"/>
  <c r="H35"/>
  <c i="1" r="BC90"/>
  <c i="4" r="BG94"/>
  <c r="H34"/>
  <c i="1" r="BB90"/>
  <c i="4" r="BE94"/>
  <c r="M32"/>
  <c i="1" r="AV90"/>
  <c i="4" r="H32"/>
  <c i="1" r="AZ90"/>
  <c i="4" r="N94"/>
  <c r="N93"/>
  <c r="L101"/>
  <c r="BF94"/>
  <c r="M33"/>
  <c i="1" r="AW90"/>
  <c i="4" r="H33"/>
  <c i="1" r="BA90"/>
  <c i="4" r="M28"/>
  <c i="1" r="AS90"/>
  <c i="4" r="M27"/>
  <c r="M84"/>
  <c r="F84"/>
  <c r="M83"/>
  <c r="F83"/>
  <c r="F81"/>
  <c r="F79"/>
  <c r="M30"/>
  <c i="1" r="AG90"/>
  <c i="4" r="L38"/>
  <c r="O9"/>
  <c r="M112"/>
  <c r="M81"/>
  <c r="F6"/>
  <c r="F109"/>
  <c r="F78"/>
  <c i="1" r="AY89"/>
  <c r="AX89"/>
  <c i="3" r="BI186"/>
  <c r="BH186"/>
  <c r="BG186"/>
  <c r="BE186"/>
  <c r="BK186"/>
  <c r="N186"/>
  <c r="BF186"/>
  <c r="BI185"/>
  <c r="BH185"/>
  <c r="BG185"/>
  <c r="BE185"/>
  <c r="BK185"/>
  <c r="N185"/>
  <c r="BF185"/>
  <c r="BI184"/>
  <c r="BH184"/>
  <c r="BG184"/>
  <c r="BE184"/>
  <c r="BK184"/>
  <c r="N184"/>
  <c r="BF184"/>
  <c r="BI183"/>
  <c r="BH183"/>
  <c r="BG183"/>
  <c r="BE183"/>
  <c r="BK183"/>
  <c r="N183"/>
  <c r="BF183"/>
  <c r="BI182"/>
  <c r="BH182"/>
  <c r="BG182"/>
  <c r="BE182"/>
  <c r="BK182"/>
  <c r="BK181"/>
  <c r="N181"/>
  <c r="N182"/>
  <c r="BF182"/>
  <c r="N99"/>
  <c r="BI180"/>
  <c r="BH180"/>
  <c r="BG180"/>
  <c r="BE180"/>
  <c r="AA180"/>
  <c r="Y180"/>
  <c r="W180"/>
  <c r="BK180"/>
  <c r="N180"/>
  <c r="BF180"/>
  <c r="BI179"/>
  <c r="BH179"/>
  <c r="BG179"/>
  <c r="BE179"/>
  <c r="AA179"/>
  <c r="Y179"/>
  <c r="W179"/>
  <c r="BK179"/>
  <c r="N179"/>
  <c r="BF179"/>
  <c r="BI178"/>
  <c r="BH178"/>
  <c r="BG178"/>
  <c r="BE178"/>
  <c r="AA178"/>
  <c r="Y178"/>
  <c r="W178"/>
  <c r="BK178"/>
  <c r="N178"/>
  <c r="BF178"/>
  <c r="BI177"/>
  <c r="BH177"/>
  <c r="BG177"/>
  <c r="BE177"/>
  <c r="AA177"/>
  <c r="AA176"/>
  <c r="Y177"/>
  <c r="Y176"/>
  <c r="W177"/>
  <c r="W176"/>
  <c r="BK177"/>
  <c r="BK176"/>
  <c r="N176"/>
  <c r="N177"/>
  <c r="BF177"/>
  <c r="N98"/>
  <c r="BI175"/>
  <c r="BH175"/>
  <c r="BG175"/>
  <c r="BE175"/>
  <c r="AA175"/>
  <c r="Y175"/>
  <c r="W175"/>
  <c r="BK175"/>
  <c r="N175"/>
  <c r="BF175"/>
  <c r="BI174"/>
  <c r="BH174"/>
  <c r="BG174"/>
  <c r="BE174"/>
  <c r="AA174"/>
  <c r="AA173"/>
  <c r="Y174"/>
  <c r="Y173"/>
  <c r="W174"/>
  <c r="W173"/>
  <c r="BK174"/>
  <c r="BK173"/>
  <c r="N173"/>
  <c r="N174"/>
  <c r="BF174"/>
  <c r="N97"/>
  <c r="BI172"/>
  <c r="BH172"/>
  <c r="BG172"/>
  <c r="BE172"/>
  <c r="AA172"/>
  <c r="AA171"/>
  <c r="Y172"/>
  <c r="Y171"/>
  <c r="W172"/>
  <c r="W171"/>
  <c r="BK172"/>
  <c r="BK171"/>
  <c r="N171"/>
  <c r="N172"/>
  <c r="BF172"/>
  <c r="N96"/>
  <c r="BI170"/>
  <c r="BH170"/>
  <c r="BG170"/>
  <c r="BE170"/>
  <c r="AA170"/>
  <c r="Y170"/>
  <c r="W170"/>
  <c r="BK170"/>
  <c r="N170"/>
  <c r="BF170"/>
  <c r="BI169"/>
  <c r="BH169"/>
  <c r="BG169"/>
  <c r="BE169"/>
  <c r="AA169"/>
  <c r="Y169"/>
  <c r="W169"/>
  <c r="BK169"/>
  <c r="N169"/>
  <c r="BF169"/>
  <c r="BI168"/>
  <c r="BH168"/>
  <c r="BG168"/>
  <c r="BE168"/>
  <c r="AA168"/>
  <c r="Y168"/>
  <c r="W168"/>
  <c r="BK168"/>
  <c r="N168"/>
  <c r="BF168"/>
  <c r="BI167"/>
  <c r="BH167"/>
  <c r="BG167"/>
  <c r="BE167"/>
  <c r="AA167"/>
  <c r="AA166"/>
  <c r="AA165"/>
  <c r="Y167"/>
  <c r="Y166"/>
  <c r="Y165"/>
  <c r="W167"/>
  <c r="W166"/>
  <c r="W165"/>
  <c r="BK167"/>
  <c r="BK166"/>
  <c r="N166"/>
  <c r="BK165"/>
  <c r="N165"/>
  <c r="N167"/>
  <c r="BF167"/>
  <c r="N95"/>
  <c r="N94"/>
  <c r="BI164"/>
  <c r="BH164"/>
  <c r="BG164"/>
  <c r="BE164"/>
  <c r="AA164"/>
  <c r="AA163"/>
  <c r="Y164"/>
  <c r="Y163"/>
  <c r="W164"/>
  <c r="W163"/>
  <c r="BK164"/>
  <c r="BK163"/>
  <c r="N163"/>
  <c r="N164"/>
  <c r="BF164"/>
  <c r="N93"/>
  <c r="BI162"/>
  <c r="BH162"/>
  <c r="BG162"/>
  <c r="BE162"/>
  <c r="AA162"/>
  <c r="Y162"/>
  <c r="W162"/>
  <c r="BK162"/>
  <c r="N162"/>
  <c r="BF162"/>
  <c r="BI161"/>
  <c r="BH161"/>
  <c r="BG161"/>
  <c r="BE161"/>
  <c r="AA161"/>
  <c r="Y161"/>
  <c r="W161"/>
  <c r="BK161"/>
  <c r="N161"/>
  <c r="BF161"/>
  <c r="BI160"/>
  <c r="BH160"/>
  <c r="BG160"/>
  <c r="BE160"/>
  <c r="AA160"/>
  <c r="Y160"/>
  <c r="W160"/>
  <c r="BK160"/>
  <c r="N160"/>
  <c r="BF160"/>
  <c r="BI159"/>
  <c r="BH159"/>
  <c r="BG159"/>
  <c r="BE159"/>
  <c r="AA159"/>
  <c r="Y159"/>
  <c r="W159"/>
  <c r="BK159"/>
  <c r="N159"/>
  <c r="BF159"/>
  <c r="BI158"/>
  <c r="BH158"/>
  <c r="BG158"/>
  <c r="BE158"/>
  <c r="AA158"/>
  <c r="Y158"/>
  <c r="W158"/>
  <c r="BK158"/>
  <c r="N158"/>
  <c r="BF158"/>
  <c r="BI157"/>
  <c r="BH157"/>
  <c r="BG157"/>
  <c r="BE157"/>
  <c r="AA157"/>
  <c r="Y157"/>
  <c r="W157"/>
  <c r="BK157"/>
  <c r="N157"/>
  <c r="BF157"/>
  <c r="BI156"/>
  <c r="BH156"/>
  <c r="BG156"/>
  <c r="BE156"/>
  <c r="AA156"/>
  <c r="Y156"/>
  <c r="W156"/>
  <c r="BK156"/>
  <c r="N156"/>
  <c r="BF156"/>
  <c r="BI155"/>
  <c r="BH155"/>
  <c r="BG155"/>
  <c r="BE155"/>
  <c r="AA155"/>
  <c r="Y155"/>
  <c r="W155"/>
  <c r="BK155"/>
  <c r="N155"/>
  <c r="BF155"/>
  <c r="BI154"/>
  <c r="BH154"/>
  <c r="BG154"/>
  <c r="BE154"/>
  <c r="AA154"/>
  <c r="Y154"/>
  <c r="W154"/>
  <c r="BK154"/>
  <c r="N154"/>
  <c r="BF154"/>
  <c r="BI153"/>
  <c r="BH153"/>
  <c r="BG153"/>
  <c r="BE153"/>
  <c r="AA153"/>
  <c r="Y153"/>
  <c r="W153"/>
  <c r="BK153"/>
  <c r="N153"/>
  <c r="BF153"/>
  <c r="BI152"/>
  <c r="BH152"/>
  <c r="BG152"/>
  <c r="BE152"/>
  <c r="AA152"/>
  <c r="AA151"/>
  <c r="Y152"/>
  <c r="Y151"/>
  <c r="W152"/>
  <c r="W151"/>
  <c r="BK152"/>
  <c r="BK151"/>
  <c r="N151"/>
  <c r="N152"/>
  <c r="BF152"/>
  <c r="N92"/>
  <c r="BI150"/>
  <c r="BH150"/>
  <c r="BG150"/>
  <c r="BE150"/>
  <c r="AA150"/>
  <c r="Y150"/>
  <c r="W150"/>
  <c r="BK150"/>
  <c r="N150"/>
  <c r="BF150"/>
  <c r="BI149"/>
  <c r="BH149"/>
  <c r="BG149"/>
  <c r="BE149"/>
  <c r="AA149"/>
  <c r="Y149"/>
  <c r="W149"/>
  <c r="BK149"/>
  <c r="N149"/>
  <c r="BF149"/>
  <c r="BI148"/>
  <c r="BH148"/>
  <c r="BG148"/>
  <c r="BE148"/>
  <c r="AA148"/>
  <c r="Y148"/>
  <c r="W148"/>
  <c r="BK148"/>
  <c r="N148"/>
  <c r="BF148"/>
  <c r="BI147"/>
  <c r="BH147"/>
  <c r="BG147"/>
  <c r="BE147"/>
  <c r="AA147"/>
  <c r="Y147"/>
  <c r="W147"/>
  <c r="BK147"/>
  <c r="N147"/>
  <c r="BF147"/>
  <c r="BI146"/>
  <c r="BH146"/>
  <c r="BG146"/>
  <c r="BE146"/>
  <c r="AA146"/>
  <c r="Y146"/>
  <c r="W146"/>
  <c r="BK146"/>
  <c r="N146"/>
  <c r="BF146"/>
  <c r="BI145"/>
  <c r="BH145"/>
  <c r="BG145"/>
  <c r="BE145"/>
  <c r="AA145"/>
  <c r="AA144"/>
  <c r="Y145"/>
  <c r="Y144"/>
  <c r="W145"/>
  <c r="W144"/>
  <c r="BK145"/>
  <c r="BK144"/>
  <c r="N144"/>
  <c r="N145"/>
  <c r="BF145"/>
  <c r="N91"/>
  <c r="BI143"/>
  <c r="BH143"/>
  <c r="BG143"/>
  <c r="BE143"/>
  <c r="AA143"/>
  <c r="Y143"/>
  <c r="W143"/>
  <c r="BK143"/>
  <c r="N143"/>
  <c r="BF143"/>
  <c r="BI142"/>
  <c r="BH142"/>
  <c r="BG142"/>
  <c r="BE142"/>
  <c r="AA142"/>
  <c r="Y142"/>
  <c r="W142"/>
  <c r="BK142"/>
  <c r="N142"/>
  <c r="BF142"/>
  <c r="BI141"/>
  <c r="BH141"/>
  <c r="BG141"/>
  <c r="BE141"/>
  <c r="AA141"/>
  <c r="Y141"/>
  <c r="W141"/>
  <c r="BK141"/>
  <c r="N141"/>
  <c r="BF141"/>
  <c r="BI140"/>
  <c r="BH140"/>
  <c r="BG140"/>
  <c r="BE140"/>
  <c r="AA140"/>
  <c r="Y140"/>
  <c r="W140"/>
  <c r="BK140"/>
  <c r="N140"/>
  <c r="BF140"/>
  <c r="BI139"/>
  <c r="BH139"/>
  <c r="BG139"/>
  <c r="BE139"/>
  <c r="AA139"/>
  <c r="Y139"/>
  <c r="W139"/>
  <c r="BK139"/>
  <c r="N139"/>
  <c r="BF139"/>
  <c r="BI138"/>
  <c r="BH138"/>
  <c r="BG138"/>
  <c r="BE138"/>
  <c r="AA138"/>
  <c r="Y138"/>
  <c r="W138"/>
  <c r="BK138"/>
  <c r="N138"/>
  <c r="BF138"/>
  <c r="BI137"/>
  <c r="BH137"/>
  <c r="BG137"/>
  <c r="BE137"/>
  <c r="AA137"/>
  <c r="Y137"/>
  <c r="W137"/>
  <c r="BK137"/>
  <c r="N137"/>
  <c r="BF137"/>
  <c r="BI136"/>
  <c r="BH136"/>
  <c r="BG136"/>
  <c r="BE136"/>
  <c r="AA136"/>
  <c r="Y136"/>
  <c r="W136"/>
  <c r="BK136"/>
  <c r="N136"/>
  <c r="BF136"/>
  <c r="BI135"/>
  <c r="BH135"/>
  <c r="BG135"/>
  <c r="BE135"/>
  <c r="AA135"/>
  <c r="Y135"/>
  <c r="W135"/>
  <c r="BK135"/>
  <c r="N135"/>
  <c r="BF135"/>
  <c r="BI134"/>
  <c r="BH134"/>
  <c r="BG134"/>
  <c r="BE134"/>
  <c r="AA134"/>
  <c r="Y134"/>
  <c r="W134"/>
  <c r="BK134"/>
  <c r="N134"/>
  <c r="BF134"/>
  <c r="BI133"/>
  <c r="BH133"/>
  <c r="BG133"/>
  <c r="BE133"/>
  <c r="AA133"/>
  <c r="Y133"/>
  <c r="W133"/>
  <c r="BK133"/>
  <c r="N133"/>
  <c r="BF133"/>
  <c r="BI132"/>
  <c r="BH132"/>
  <c r="BG132"/>
  <c r="BE132"/>
  <c r="AA132"/>
  <c r="Y132"/>
  <c r="W132"/>
  <c r="BK132"/>
  <c r="N132"/>
  <c r="BF132"/>
  <c r="BI131"/>
  <c r="BH131"/>
  <c r="BG131"/>
  <c r="BE131"/>
  <c r="AA131"/>
  <c r="Y131"/>
  <c r="W131"/>
  <c r="BK131"/>
  <c r="N131"/>
  <c r="BF131"/>
  <c r="BI130"/>
  <c r="BH130"/>
  <c r="BG130"/>
  <c r="BE130"/>
  <c r="AA130"/>
  <c r="Y130"/>
  <c r="W130"/>
  <c r="BK130"/>
  <c r="N130"/>
  <c r="BF130"/>
  <c r="BI129"/>
  <c r="BH129"/>
  <c r="BG129"/>
  <c r="BE129"/>
  <c r="AA129"/>
  <c r="AA128"/>
  <c r="AA127"/>
  <c r="AA126"/>
  <c r="Y129"/>
  <c r="Y128"/>
  <c r="Y127"/>
  <c r="Y126"/>
  <c r="W129"/>
  <c r="W128"/>
  <c r="W127"/>
  <c r="W126"/>
  <c i="1" r="AU89"/>
  <c i="3" r="BK129"/>
  <c r="BK128"/>
  <c r="N128"/>
  <c r="BK127"/>
  <c r="N127"/>
  <c r="BK126"/>
  <c r="N126"/>
  <c r="N88"/>
  <c r="N129"/>
  <c r="BF129"/>
  <c r="N90"/>
  <c r="N89"/>
  <c r="M123"/>
  <c r="F123"/>
  <c r="M122"/>
  <c r="F122"/>
  <c r="F120"/>
  <c r="F118"/>
  <c r="BI107"/>
  <c r="BH107"/>
  <c r="BG107"/>
  <c r="BE107"/>
  <c r="N107"/>
  <c r="BF107"/>
  <c r="BI106"/>
  <c r="BH106"/>
  <c r="BG106"/>
  <c r="BE106"/>
  <c r="N106"/>
  <c r="BF106"/>
  <c r="BI105"/>
  <c r="BH105"/>
  <c r="BG105"/>
  <c r="BE105"/>
  <c r="N105"/>
  <c r="BF105"/>
  <c r="BI104"/>
  <c r="BH104"/>
  <c r="BG104"/>
  <c r="BE104"/>
  <c r="N104"/>
  <c r="BF104"/>
  <c r="BI103"/>
  <c r="BH103"/>
  <c r="BG103"/>
  <c r="BE103"/>
  <c r="N103"/>
  <c r="BF103"/>
  <c r="BI102"/>
  <c r="H36"/>
  <c i="1" r="BD89"/>
  <c i="3" r="BH102"/>
  <c r="H35"/>
  <c i="1" r="BC89"/>
  <c i="3" r="BG102"/>
  <c r="H34"/>
  <c i="1" r="BB89"/>
  <c i="3" r="BE102"/>
  <c r="M32"/>
  <c i="1" r="AV89"/>
  <c i="3" r="H32"/>
  <c i="1" r="AZ89"/>
  <c i="3" r="N102"/>
  <c r="N101"/>
  <c r="L109"/>
  <c r="BF102"/>
  <c r="M33"/>
  <c i="1" r="AW89"/>
  <c i="3" r="H33"/>
  <c i="1" r="BA89"/>
  <c i="3" r="M28"/>
  <c i="1" r="AS89"/>
  <c i="3" r="M27"/>
  <c r="M84"/>
  <c r="F84"/>
  <c r="M83"/>
  <c r="F83"/>
  <c r="F81"/>
  <c r="F79"/>
  <c r="M30"/>
  <c i="1" r="AG89"/>
  <c i="3" r="L38"/>
  <c r="O9"/>
  <c r="M120"/>
  <c r="M81"/>
  <c r="F6"/>
  <c r="F117"/>
  <c r="F78"/>
  <c i="1" r="AY88"/>
  <c r="AX88"/>
  <c i="2" r="BI171"/>
  <c r="BH171"/>
  <c r="BG171"/>
  <c r="BE171"/>
  <c r="BK171"/>
  <c r="N171"/>
  <c r="BF171"/>
  <c r="BI170"/>
  <c r="BH170"/>
  <c r="BG170"/>
  <c r="BE170"/>
  <c r="BK170"/>
  <c r="N170"/>
  <c r="BF170"/>
  <c r="BI169"/>
  <c r="BH169"/>
  <c r="BG169"/>
  <c r="BE169"/>
  <c r="BK169"/>
  <c r="N169"/>
  <c r="BF169"/>
  <c r="BI168"/>
  <c r="BH168"/>
  <c r="BG168"/>
  <c r="BE168"/>
  <c r="BK168"/>
  <c r="N168"/>
  <c r="BF168"/>
  <c r="BI167"/>
  <c r="BH167"/>
  <c r="BG167"/>
  <c r="BE167"/>
  <c r="BK167"/>
  <c r="BK166"/>
  <c r="N166"/>
  <c r="N167"/>
  <c r="BF167"/>
  <c r="N95"/>
  <c r="BI165"/>
  <c r="BH165"/>
  <c r="BG165"/>
  <c r="BE165"/>
  <c r="AA165"/>
  <c r="Y165"/>
  <c r="W165"/>
  <c r="BK165"/>
  <c r="N165"/>
  <c r="BF165"/>
  <c r="BI164"/>
  <c r="BH164"/>
  <c r="BG164"/>
  <c r="BE164"/>
  <c r="AA164"/>
  <c r="Y164"/>
  <c r="W164"/>
  <c r="BK164"/>
  <c r="N164"/>
  <c r="BF164"/>
  <c r="BI163"/>
  <c r="BH163"/>
  <c r="BG163"/>
  <c r="BE163"/>
  <c r="AA163"/>
  <c r="Y163"/>
  <c r="W163"/>
  <c r="BK163"/>
  <c r="N163"/>
  <c r="BF163"/>
  <c r="BI162"/>
  <c r="BH162"/>
  <c r="BG162"/>
  <c r="BE162"/>
  <c r="AA162"/>
  <c r="Y162"/>
  <c r="W162"/>
  <c r="BK162"/>
  <c r="N162"/>
  <c r="BF162"/>
  <c r="BI161"/>
  <c r="BH161"/>
  <c r="BG161"/>
  <c r="BE161"/>
  <c r="AA161"/>
  <c r="Y161"/>
  <c r="W161"/>
  <c r="BK161"/>
  <c r="N161"/>
  <c r="BF161"/>
  <c r="BI160"/>
  <c r="BH160"/>
  <c r="BG160"/>
  <c r="BE160"/>
  <c r="AA160"/>
  <c r="Y160"/>
  <c r="W160"/>
  <c r="BK160"/>
  <c r="N160"/>
  <c r="BF160"/>
  <c r="BI159"/>
  <c r="BH159"/>
  <c r="BG159"/>
  <c r="BE159"/>
  <c r="AA159"/>
  <c r="Y159"/>
  <c r="W159"/>
  <c r="BK159"/>
  <c r="N159"/>
  <c r="BF159"/>
  <c r="BI158"/>
  <c r="BH158"/>
  <c r="BG158"/>
  <c r="BE158"/>
  <c r="AA158"/>
  <c r="Y158"/>
  <c r="W158"/>
  <c r="BK158"/>
  <c r="N158"/>
  <c r="BF158"/>
  <c r="BI157"/>
  <c r="BH157"/>
  <c r="BG157"/>
  <c r="BE157"/>
  <c r="AA157"/>
  <c r="Y157"/>
  <c r="W157"/>
  <c r="BK157"/>
  <c r="N157"/>
  <c r="BF157"/>
  <c r="BI156"/>
  <c r="BH156"/>
  <c r="BG156"/>
  <c r="BE156"/>
  <c r="AA156"/>
  <c r="Y156"/>
  <c r="W156"/>
  <c r="BK156"/>
  <c r="N156"/>
  <c r="BF156"/>
  <c r="BI155"/>
  <c r="BH155"/>
  <c r="BG155"/>
  <c r="BE155"/>
  <c r="AA155"/>
  <c r="AA154"/>
  <c r="Y155"/>
  <c r="Y154"/>
  <c r="W155"/>
  <c r="W154"/>
  <c r="BK155"/>
  <c r="BK154"/>
  <c r="N154"/>
  <c r="N155"/>
  <c r="BF155"/>
  <c r="N94"/>
  <c r="BI153"/>
  <c r="BH153"/>
  <c r="BG153"/>
  <c r="BE153"/>
  <c r="AA153"/>
  <c r="Y153"/>
  <c r="W153"/>
  <c r="BK153"/>
  <c r="N153"/>
  <c r="BF153"/>
  <c r="BI152"/>
  <c r="BH152"/>
  <c r="BG152"/>
  <c r="BE152"/>
  <c r="AA152"/>
  <c r="Y152"/>
  <c r="W152"/>
  <c r="BK152"/>
  <c r="N152"/>
  <c r="BF152"/>
  <c r="BI151"/>
  <c r="BH151"/>
  <c r="BG151"/>
  <c r="BE151"/>
  <c r="AA151"/>
  <c r="Y151"/>
  <c r="W151"/>
  <c r="BK151"/>
  <c r="N151"/>
  <c r="BF151"/>
  <c r="BI150"/>
  <c r="BH150"/>
  <c r="BG150"/>
  <c r="BE150"/>
  <c r="AA150"/>
  <c r="Y150"/>
  <c r="W150"/>
  <c r="BK150"/>
  <c r="N150"/>
  <c r="BF150"/>
  <c r="BI149"/>
  <c r="BH149"/>
  <c r="BG149"/>
  <c r="BE149"/>
  <c r="AA149"/>
  <c r="Y149"/>
  <c r="W149"/>
  <c r="BK149"/>
  <c r="N149"/>
  <c r="BF149"/>
  <c r="BI148"/>
  <c r="BH148"/>
  <c r="BG148"/>
  <c r="BE148"/>
  <c r="AA148"/>
  <c r="Y148"/>
  <c r="W148"/>
  <c r="BK148"/>
  <c r="N148"/>
  <c r="BF148"/>
  <c r="BI147"/>
  <c r="BH147"/>
  <c r="BG147"/>
  <c r="BE147"/>
  <c r="AA147"/>
  <c r="Y147"/>
  <c r="W147"/>
  <c r="BK147"/>
  <c r="N147"/>
  <c r="BF147"/>
  <c r="BI146"/>
  <c r="BH146"/>
  <c r="BG146"/>
  <c r="BE146"/>
  <c r="AA146"/>
  <c r="Y146"/>
  <c r="W146"/>
  <c r="BK146"/>
  <c r="N146"/>
  <c r="BF146"/>
  <c r="BI145"/>
  <c r="BH145"/>
  <c r="BG145"/>
  <c r="BE145"/>
  <c r="AA145"/>
  <c r="AA144"/>
  <c r="Y145"/>
  <c r="Y144"/>
  <c r="W145"/>
  <c r="W144"/>
  <c r="BK145"/>
  <c r="BK144"/>
  <c r="N144"/>
  <c r="N145"/>
  <c r="BF145"/>
  <c r="N93"/>
  <c r="BI143"/>
  <c r="BH143"/>
  <c r="BG143"/>
  <c r="BE143"/>
  <c r="AA143"/>
  <c r="Y143"/>
  <c r="W143"/>
  <c r="BK143"/>
  <c r="N143"/>
  <c r="BF143"/>
  <c r="BI142"/>
  <c r="BH142"/>
  <c r="BG142"/>
  <c r="BE142"/>
  <c r="AA142"/>
  <c r="Y142"/>
  <c r="W142"/>
  <c r="BK142"/>
  <c r="N142"/>
  <c r="BF142"/>
  <c r="BI141"/>
  <c r="BH141"/>
  <c r="BG141"/>
  <c r="BE141"/>
  <c r="AA141"/>
  <c r="Y141"/>
  <c r="W141"/>
  <c r="BK141"/>
  <c r="N141"/>
  <c r="BF141"/>
  <c r="BI140"/>
  <c r="BH140"/>
  <c r="BG140"/>
  <c r="BE140"/>
  <c r="AA140"/>
  <c r="Y140"/>
  <c r="W140"/>
  <c r="BK140"/>
  <c r="N140"/>
  <c r="BF140"/>
  <c r="BI139"/>
  <c r="BH139"/>
  <c r="BG139"/>
  <c r="BE139"/>
  <c r="AA139"/>
  <c r="Y139"/>
  <c r="W139"/>
  <c r="BK139"/>
  <c r="N139"/>
  <c r="BF139"/>
  <c r="BI138"/>
  <c r="BH138"/>
  <c r="BG138"/>
  <c r="BE138"/>
  <c r="AA138"/>
  <c r="Y138"/>
  <c r="W138"/>
  <c r="BK138"/>
  <c r="N138"/>
  <c r="BF138"/>
  <c r="BI137"/>
  <c r="BH137"/>
  <c r="BG137"/>
  <c r="BE137"/>
  <c r="AA137"/>
  <c r="Y137"/>
  <c r="W137"/>
  <c r="BK137"/>
  <c r="N137"/>
  <c r="BF137"/>
  <c r="BI136"/>
  <c r="BH136"/>
  <c r="BG136"/>
  <c r="BE136"/>
  <c r="AA136"/>
  <c r="Y136"/>
  <c r="W136"/>
  <c r="BK136"/>
  <c r="N136"/>
  <c r="BF136"/>
  <c r="BI135"/>
  <c r="BH135"/>
  <c r="BG135"/>
  <c r="BE135"/>
  <c r="AA135"/>
  <c r="AA134"/>
  <c r="Y135"/>
  <c r="Y134"/>
  <c r="W135"/>
  <c r="W134"/>
  <c r="BK135"/>
  <c r="BK134"/>
  <c r="N134"/>
  <c r="N135"/>
  <c r="BF135"/>
  <c r="N92"/>
  <c r="BI133"/>
  <c r="BH133"/>
  <c r="BG133"/>
  <c r="BE133"/>
  <c r="AA133"/>
  <c r="Y133"/>
  <c r="W133"/>
  <c r="BK133"/>
  <c r="N133"/>
  <c r="BF133"/>
  <c r="BI132"/>
  <c r="BH132"/>
  <c r="BG132"/>
  <c r="BE132"/>
  <c r="AA132"/>
  <c r="Y132"/>
  <c r="W132"/>
  <c r="BK132"/>
  <c r="N132"/>
  <c r="BF132"/>
  <c r="BI131"/>
  <c r="BH131"/>
  <c r="BG131"/>
  <c r="BE131"/>
  <c r="AA131"/>
  <c r="Y131"/>
  <c r="W131"/>
  <c r="BK131"/>
  <c r="N131"/>
  <c r="BF131"/>
  <c r="BI130"/>
  <c r="BH130"/>
  <c r="BG130"/>
  <c r="BE130"/>
  <c r="AA130"/>
  <c r="Y130"/>
  <c r="W130"/>
  <c r="BK130"/>
  <c r="N130"/>
  <c r="BF130"/>
  <c r="BI129"/>
  <c r="BH129"/>
  <c r="BG129"/>
  <c r="BE129"/>
  <c r="AA129"/>
  <c r="Y129"/>
  <c r="W129"/>
  <c r="BK129"/>
  <c r="N129"/>
  <c r="BF129"/>
  <c r="BI128"/>
  <c r="BH128"/>
  <c r="BG128"/>
  <c r="BE128"/>
  <c r="AA128"/>
  <c r="AA127"/>
  <c r="Y128"/>
  <c r="Y127"/>
  <c r="W128"/>
  <c r="W127"/>
  <c r="BK128"/>
  <c r="BK127"/>
  <c r="N127"/>
  <c r="N128"/>
  <c r="BF128"/>
  <c r="N91"/>
  <c r="BI126"/>
  <c r="BH126"/>
  <c r="BG126"/>
  <c r="BE126"/>
  <c r="AA126"/>
  <c r="Y126"/>
  <c r="W126"/>
  <c r="BK126"/>
  <c r="N126"/>
  <c r="BF126"/>
  <c r="BI125"/>
  <c r="BH125"/>
  <c r="BG125"/>
  <c r="BE125"/>
  <c r="AA125"/>
  <c r="AA124"/>
  <c r="AA123"/>
  <c r="AA122"/>
  <c r="Y125"/>
  <c r="Y124"/>
  <c r="Y123"/>
  <c r="Y122"/>
  <c r="W125"/>
  <c r="W124"/>
  <c r="W123"/>
  <c r="W122"/>
  <c i="1" r="AU88"/>
  <c i="2" r="BK125"/>
  <c r="BK124"/>
  <c r="N124"/>
  <c r="BK123"/>
  <c r="N123"/>
  <c r="BK122"/>
  <c r="N122"/>
  <c r="N88"/>
  <c r="N125"/>
  <c r="BF125"/>
  <c r="N90"/>
  <c r="N89"/>
  <c r="M119"/>
  <c r="F119"/>
  <c r="M118"/>
  <c r="F118"/>
  <c r="F116"/>
  <c r="F114"/>
  <c r="BI103"/>
  <c r="BH103"/>
  <c r="BG103"/>
  <c r="BE103"/>
  <c r="N103"/>
  <c r="BF103"/>
  <c r="BI102"/>
  <c r="BH102"/>
  <c r="BG102"/>
  <c r="BE102"/>
  <c r="N102"/>
  <c r="BF102"/>
  <c r="BI101"/>
  <c r="BH101"/>
  <c r="BG101"/>
  <c r="BE101"/>
  <c r="N101"/>
  <c r="BF101"/>
  <c r="BI100"/>
  <c r="BH100"/>
  <c r="BG100"/>
  <c r="BE100"/>
  <c r="N100"/>
  <c r="BF100"/>
  <c r="BI99"/>
  <c r="BH99"/>
  <c r="BG99"/>
  <c r="BE99"/>
  <c r="N99"/>
  <c r="BF99"/>
  <c r="BI98"/>
  <c r="H36"/>
  <c i="1" r="BD88"/>
  <c i="2" r="BH98"/>
  <c r="H35"/>
  <c i="1" r="BC88"/>
  <c i="2" r="BG98"/>
  <c r="H34"/>
  <c i="1" r="BB88"/>
  <c i="2" r="BE98"/>
  <c r="M32"/>
  <c i="1" r="AV88"/>
  <c i="2" r="H32"/>
  <c i="1" r="AZ88"/>
  <c i="2" r="N98"/>
  <c r="N97"/>
  <c r="L105"/>
  <c r="BF98"/>
  <c r="M33"/>
  <c i="1" r="AW88"/>
  <c i="2" r="H33"/>
  <c i="1" r="BA88"/>
  <c i="2" r="M28"/>
  <c i="1" r="AS88"/>
  <c i="2" r="M27"/>
  <c r="M84"/>
  <c r="F84"/>
  <c r="M83"/>
  <c r="F83"/>
  <c r="F81"/>
  <c r="F79"/>
  <c r="M30"/>
  <c i="1" r="AG88"/>
  <c i="2" r="L38"/>
  <c r="O9"/>
  <c r="M116"/>
  <c r="M81"/>
  <c r="F6"/>
  <c r="F113"/>
  <c r="F78"/>
  <c i="1" r="CK97"/>
  <c r="CJ97"/>
  <c r="CI97"/>
  <c r="CC97"/>
  <c r="CH97"/>
  <c r="CB97"/>
  <c r="CG97"/>
  <c r="CA97"/>
  <c r="CF97"/>
  <c r="BZ97"/>
  <c r="CE97"/>
  <c r="CK96"/>
  <c r="CJ96"/>
  <c r="CI96"/>
  <c r="CC96"/>
  <c r="CH96"/>
  <c r="CB96"/>
  <c r="CG96"/>
  <c r="CA96"/>
  <c r="CF96"/>
  <c r="BZ96"/>
  <c r="CE96"/>
  <c r="CK95"/>
  <c r="CJ95"/>
  <c r="CI95"/>
  <c r="CC95"/>
  <c r="CH95"/>
  <c r="CB95"/>
  <c r="CG95"/>
  <c r="CA95"/>
  <c r="CF95"/>
  <c r="BZ95"/>
  <c r="CE95"/>
  <c r="CK94"/>
  <c r="CJ94"/>
  <c r="CI94"/>
  <c r="CH94"/>
  <c r="CG94"/>
  <c r="CF94"/>
  <c r="BZ94"/>
  <c r="CE94"/>
  <c r="BD87"/>
  <c r="W35"/>
  <c r="BC87"/>
  <c r="W34"/>
  <c r="BB87"/>
  <c r="W33"/>
  <c r="BA87"/>
  <c r="W32"/>
  <c r="AZ87"/>
  <c r="AY87"/>
  <c r="AX87"/>
  <c r="AW87"/>
  <c r="AK32"/>
  <c r="AV87"/>
  <c r="AU87"/>
  <c r="AT87"/>
  <c r="AS87"/>
  <c r="AG87"/>
  <c r="AK26"/>
  <c r="AG97"/>
  <c r="CD97"/>
  <c r="AV97"/>
  <c r="BY97"/>
  <c r="AN97"/>
  <c r="AG96"/>
  <c r="CD96"/>
  <c r="AV96"/>
  <c r="BY96"/>
  <c r="AN96"/>
  <c r="AG95"/>
  <c r="CD95"/>
  <c r="AV95"/>
  <c r="BY95"/>
  <c r="AN95"/>
  <c r="AG94"/>
  <c r="AG93"/>
  <c r="AK27"/>
  <c r="AG99"/>
  <c r="CD94"/>
  <c r="W31"/>
  <c r="AV94"/>
  <c r="BY94"/>
  <c r="AK31"/>
  <c r="AN94"/>
  <c r="AN93"/>
  <c r="AT91"/>
  <c r="AN91"/>
  <c r="AT90"/>
  <c r="AN90"/>
  <c r="AT89"/>
  <c r="AN89"/>
  <c r="AT88"/>
  <c r="AN88"/>
  <c r="AN87"/>
  <c r="AN99"/>
  <c r="AM83"/>
  <c r="L83"/>
  <c r="AM82"/>
  <c r="L82"/>
  <c r="AM80"/>
  <c r="L80"/>
  <c r="L78"/>
  <c r="L77"/>
  <c r="AK29"/>
  <c r="AK37"/>
</calcChain>
</file>

<file path=xl/sharedStrings.xml><?xml version="1.0" encoding="utf-8"?>
<sst xmlns="http://schemas.openxmlformats.org/spreadsheetml/2006/main">
  <si>
    <t>2012</t>
  </si>
  <si>
    <t>Hárok obsahuje:</t>
  </si>
  <si>
    <t>1) Súhrnný list stavby</t>
  </si>
  <si>
    <t>2) Rekapitulácia objektov</t>
  </si>
  <si>
    <t>2.0</t>
  </si>
  <si>
    <t/>
  </si>
  <si>
    <t>False</t>
  </si>
  <si>
    <t>optimalizované pre tlač zostáv vo formáte A4 - na výšku</t>
  </si>
  <si>
    <t xml:space="preserve">&gt;&gt;  skryté stĺpce  &lt;&lt;</t>
  </si>
  <si>
    <t>0,001</t>
  </si>
  <si>
    <t>20</t>
  </si>
  <si>
    <t>SÚHRNNÝ LIST STAVBY</t>
  </si>
  <si>
    <t xml:space="preserve">v ---  nižšie sa nachádzajú doplnkové a pomocné údaje k zostavám  --- v</t>
  </si>
  <si>
    <t>Návod na vyplnenie</t>
  </si>
  <si>
    <t>Kód:</t>
  </si>
  <si>
    <t>2017/2</t>
  </si>
  <si>
    <t xml:space="preserve">Meniť je možné iba bunky so žltým podfarbením!_x000d_
_x000d_
1) na prvom liste Rekapitulácie stavby vyplňte v zostave_x000d_
_x000d_
    a) Súhrnný list_x000d_
       - údaje o Zhotoviteľovi_x000d_
         (prenesú sa do ostatných zostáv aj v iných listoch)_x000d_
_x000d_
    b) Rekapitulácia objektov_x000d_
       - potrebné Ostatné náklady_x000d_
_x000d_
2) na vybraných listoch vyplňte v zostave_x000d_
_x000d_
    a) Krycí list_x000d_
       - údaje o Zhotoviteľovi, pokiaľ sa líšia od údajov o Zhotoviteľovi na Súhrnnom liste_x000d_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</si>
  <si>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</si>
  <si>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Kultúrny dom Nižná Boca - zmena vykurovania</t>
  </si>
  <si>
    <t>JKSO:</t>
  </si>
  <si>
    <t>KS:</t>
  </si>
  <si>
    <t>Miesto:</t>
  </si>
  <si>
    <t>Nižná Boca</t>
  </si>
  <si>
    <t>Dátum:</t>
  </si>
  <si>
    <t>17. 9. 2017</t>
  </si>
  <si>
    <t>Objednávateľ:</t>
  </si>
  <si>
    <t>IČO:</t>
  </si>
  <si>
    <t>Obec Nižná Boca</t>
  </si>
  <si>
    <t>IČO DPH:</t>
  </si>
  <si>
    <t>Zhotoviteľ:</t>
  </si>
  <si>
    <t>Vyplň údaj</t>
  </si>
  <si>
    <t>Projektant:</t>
  </si>
  <si>
    <t>Študio B, L.hrádok, arch. Hradský</t>
  </si>
  <si>
    <t>True</t>
  </si>
  <si>
    <t>0,01</t>
  </si>
  <si>
    <t>Spracovateľ:</t>
  </si>
  <si>
    <t>Mejcher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</si>
  <si>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</si>
  <si>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</si>
  <si>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</si>
  <si>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</si>
  <si>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</si>
  <si>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</si>
  <si>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</si>
  <si>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</si>
  <si>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</si>
  <si>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</si>
  <si>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</si>
  <si>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</si>
  <si>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</si>
  <si>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</si>
  <si>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</si>
  <si>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</si>
  <si>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</si>
  <si>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</si>
  <si>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</si>
  <si>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</si>
  <si>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</si>
  <si>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</si>
  <si>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</si>
  <si>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</si>
  <si>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</si>
  <si>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</si>
  <si>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</si>
  <si>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</si>
  <si>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</si>
  <si>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</si>
  <si>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</si>
  <si>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</si>
  <si>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</si>
  <si>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</si>
  <si>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</si>
  <si>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</si>
  <si>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</si>
  <si>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</si>
  <si>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</si>
  <si>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</si>
  <si>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</si>
  <si>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</si>
  <si>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</si>
  <si>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{7a38f40a-3c50-4a40-b842-5e6d7cb3a6f7}</t>
  </si>
  <si>
    <t>{00000000-0000-0000-0000-000000000000}</t>
  </si>
  <si>
    <t>/</t>
  </si>
  <si>
    <t>SO UK</t>
  </si>
  <si>
    <t>UK + kotolňa</t>
  </si>
  <si>
    <t>1</t>
  </si>
  <si>
    <t>{7c108879-f91e-4301-997a-23a990e651d4}</t>
  </si>
  <si>
    <t>SO A</t>
  </si>
  <si>
    <t xml:space="preserve">drenáž ext.+ inter. </t>
  </si>
  <si>
    <t>{c3d21c40-5ff1-43af-8a4a-c3d380909a49}</t>
  </si>
  <si>
    <t>SO ELI</t>
  </si>
  <si>
    <t>Elektroinštalácia -osvetlenie, UK</t>
  </si>
  <si>
    <t>{4e5a66d1-d682-4c91-902f-88b1a9117018}</t>
  </si>
  <si>
    <t>SO C</t>
  </si>
  <si>
    <t>kotolňa -staveb.úpravy</t>
  </si>
  <si>
    <t>{c8febebf-0715-41f9-b74e-265693db05cc}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</si>
  <si>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</si>
  <si>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</si>
  <si>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</si>
  <si>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</si>
  <si>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</si>
  <si>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</si>
  <si>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</si>
  <si>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</si>
  <si>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</si>
  <si>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</si>
  <si>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</si>
  <si>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</si>
  <si>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</si>
  <si>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</si>
  <si>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</si>
  <si>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Objekt:</t>
  </si>
  <si>
    <t>SO UK - UK + kotolňa</t>
  </si>
  <si>
    <t xml:space="preserve"> </t>
  </si>
  <si>
    <t>Náklady z rozpočtu</t>
  </si>
  <si>
    <t>REKAPITULÁCIA ROZPOČTU</t>
  </si>
  <si>
    <t>Kód - Popis</t>
  </si>
  <si>
    <t>Cena celkom [EUR]</t>
  </si>
  <si>
    <t>1) Náklady z rozpočtu</t>
  </si>
  <si>
    <t>-1</t>
  </si>
  <si>
    <t xml:space="preserve">PSV -  Práce a dodávky PSV</t>
  </si>
  <si>
    <t xml:space="preserve">    731 -  Ústredné kúrenie, kotolne</t>
  </si>
  <si>
    <t xml:space="preserve">    732 -  Ústredné kúrenie, strojovne</t>
  </si>
  <si>
    <t xml:space="preserve">    733 -  Ústredné kúrenie, rozvodné potrubie</t>
  </si>
  <si>
    <t xml:space="preserve">    734 -  Ústredné kúrenie, armatúry.</t>
  </si>
  <si>
    <t xml:space="preserve">    735 -  Ústredné kúrenie, vykurov. telesá</t>
  </si>
  <si>
    <t xml:space="preserve">VP -   Práce naviac</t>
  </si>
  <si>
    <t>2) Ostatné náklady</t>
  </si>
  <si>
    <t>GZS</t>
  </si>
  <si>
    <t>VRN</t>
  </si>
  <si>
    <t>2</t>
  </si>
  <si>
    <t>Mimostaven. doprava</t>
  </si>
  <si>
    <t>Sťažené podmienky</t>
  </si>
  <si>
    <t>Vplyv prostredia</t>
  </si>
  <si>
    <t>Klimatické vplyvy</t>
  </si>
  <si>
    <t>Kompletačná činnosť</t>
  </si>
  <si>
    <t>KOMPLETACNA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</si>
  <si>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</si>
  <si>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</si>
  <si>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</si>
  <si>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</si>
  <si>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</si>
  <si>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</si>
  <si>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</si>
  <si>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</si>
  <si>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</si>
  <si>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</si>
  <si>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</si>
  <si>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</si>
  <si>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</si>
  <si>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</si>
  <si>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ROZPOCET</t>
  </si>
  <si>
    <t>K</t>
  </si>
  <si>
    <t>731249126</t>
  </si>
  <si>
    <t>Montáž kotla oceľového teplovodného na pelety do 70 kW</t>
  </si>
  <si>
    <t>súb.</t>
  </si>
  <si>
    <t>16</t>
  </si>
  <si>
    <t>2026262431</t>
  </si>
  <si>
    <t>M</t>
  </si>
  <si>
    <t>infocena</t>
  </si>
  <si>
    <t>kotol teplovodný ETA PE-K70</t>
  </si>
  <si>
    <t>ks</t>
  </si>
  <si>
    <t>32</t>
  </si>
  <si>
    <t>255365458</t>
  </si>
  <si>
    <t>3</t>
  </si>
  <si>
    <t>732111402</t>
  </si>
  <si>
    <t>Montáž rozdeľovača a zberača</t>
  </si>
  <si>
    <t>-1047917842</t>
  </si>
  <si>
    <t>6</t>
  </si>
  <si>
    <t>732331516</t>
  </si>
  <si>
    <t>Nádoba expanzná tlaková s membránou typ Expanzomat I bez poistného ventilu objemu 80 l</t>
  </si>
  <si>
    <t>1724075313</t>
  </si>
  <si>
    <t>4</t>
  </si>
  <si>
    <t>732351010</t>
  </si>
  <si>
    <t>Montáž akumulačného zásobníka vykurovacej vody v spojení so solárnymi systémami, tepelnými čerpadlami a kotlami na pevné palivo objem 950 l</t>
  </si>
  <si>
    <t>-1904559893</t>
  </si>
  <si>
    <t>5</t>
  </si>
  <si>
    <t>4847666130</t>
  </si>
  <si>
    <t>Akumulačný zásobník 1400 l</t>
  </si>
  <si>
    <t>-905281071</t>
  </si>
  <si>
    <t>7</t>
  </si>
  <si>
    <t>732429112</t>
  </si>
  <si>
    <t>Montáž čerpadla (do potrubia) obehového špirálového DN 40</t>
  </si>
  <si>
    <t>-534586834</t>
  </si>
  <si>
    <t>8</t>
  </si>
  <si>
    <t>4268157230</t>
  </si>
  <si>
    <t xml:space="preserve">Cirkulačné čerpadlo GRUNDFOS  1x230V 50Hz</t>
  </si>
  <si>
    <t>107472170</t>
  </si>
  <si>
    <t>10</t>
  </si>
  <si>
    <t>733160000</t>
  </si>
  <si>
    <t>Montáž PP-RCT potrubia univerzálneho (max 70°) polyfúznym zváraním PN 20 D 16x2,2</t>
  </si>
  <si>
    <t>m</t>
  </si>
  <si>
    <t>-1442476161</t>
  </si>
  <si>
    <t>11</t>
  </si>
  <si>
    <t>2860035060</t>
  </si>
  <si>
    <t>PP-R RCT rúra INSTAPLAST celoplastová UNIBETA D 16x2,2mm/4m, S2,5 (PN20) - systém pre rozvod vody, kúrenia (max.70°C), stlačeného vzduchu PIPELIFE</t>
  </si>
  <si>
    <t>1518068507</t>
  </si>
  <si>
    <t>12</t>
  </si>
  <si>
    <t>733160006</t>
  </si>
  <si>
    <t>Montáž PP-RCT potrubia univerzálneho (max 70°) polyfúznym zváraním PN 20 D 25x2,8</t>
  </si>
  <si>
    <t>1759076715</t>
  </si>
  <si>
    <t>13</t>
  </si>
  <si>
    <t>2860035080</t>
  </si>
  <si>
    <t>PP-R RCT rúra INSTAPLAST celoplastová UNIBETA D 25x2,8mm/4m, S2,5 (PN20) - systém pre rozvod vody, kúrenia (max.70°C), stlačeného vzduchu PIPELIFE</t>
  </si>
  <si>
    <t>714421049</t>
  </si>
  <si>
    <t>14</t>
  </si>
  <si>
    <t>2860035090</t>
  </si>
  <si>
    <t>PP-R RCT rúra INSTAPLAST celoplastová UNIBETA D 32x3,6mm/4m, S2,5 (PN20) - systém pre rozvod vody, kúrenia (max.70°C), stlačeného vzduchu PIPELIFE</t>
  </si>
  <si>
    <t>1322726791</t>
  </si>
  <si>
    <t>15</t>
  </si>
  <si>
    <t>733160012</t>
  </si>
  <si>
    <t>Montáž PP-RCT potrubia univerzálneho (max 70°) polyfúznym zváraním PN 20 D 40x4,5</t>
  </si>
  <si>
    <t>-1020445056</t>
  </si>
  <si>
    <t>2860035100</t>
  </si>
  <si>
    <t>PP-R RCT rúra INSTAPLAST celoplastová UNIBETA D 40x4,5mm/4m, S2,5 (PN20) - systém pre rozvod vody, kúrenia (max.70°C), stlačeného vzduchu PIPELIFE</t>
  </si>
  <si>
    <t>399283774</t>
  </si>
  <si>
    <t>17</t>
  </si>
  <si>
    <t>733191302</t>
  </si>
  <si>
    <t>Tlaková skúška plastového potrubia nad 32 do 63 mm</t>
  </si>
  <si>
    <t>-1918759557</t>
  </si>
  <si>
    <t>18</t>
  </si>
  <si>
    <t>998733103</t>
  </si>
  <si>
    <t>Presun hmôt pre rozvody potrubia v objektoch výšky nad 6 do 24 m</t>
  </si>
  <si>
    <t>t</t>
  </si>
  <si>
    <t>1851903634</t>
  </si>
  <si>
    <t>19</t>
  </si>
  <si>
    <t>734211111</t>
  </si>
  <si>
    <t>Ventil odvzdušňovací závitový vykurovacích telies do G 3/8</t>
  </si>
  <si>
    <t>-629371150</t>
  </si>
  <si>
    <t>734222611</t>
  </si>
  <si>
    <t>Ventil regulačný závitový s hlavicou termostatického ovládania V 4262 A - priamy G 3/8</t>
  </si>
  <si>
    <t>-432368107</t>
  </si>
  <si>
    <t>23</t>
  </si>
  <si>
    <t>734231214</t>
  </si>
  <si>
    <t>Ventil uzatvárací závitový Ve 3001 G 3/4</t>
  </si>
  <si>
    <t>-236625608</t>
  </si>
  <si>
    <t>21</t>
  </si>
  <si>
    <t>734231215</t>
  </si>
  <si>
    <t>Ventil uzatvárací závitový Ve 3001 G 1</t>
  </si>
  <si>
    <t>450803778</t>
  </si>
  <si>
    <t>22</t>
  </si>
  <si>
    <t>734231216</t>
  </si>
  <si>
    <t>Ventil uzatvárací závitový Ve 3001 G 5/4</t>
  </si>
  <si>
    <t>10874934</t>
  </si>
  <si>
    <t>24</t>
  </si>
  <si>
    <t>734252130</t>
  </si>
  <si>
    <t>Montáž ventilu poistného rohového G 1</t>
  </si>
  <si>
    <t>-6923284</t>
  </si>
  <si>
    <t>25</t>
  </si>
  <si>
    <t>4849210150</t>
  </si>
  <si>
    <t>Poistný ventil pre vykurovanie, 1" x 5/4", KDDN 25, mosadz OT 58 IVAR</t>
  </si>
  <si>
    <t>-843661766</t>
  </si>
  <si>
    <t>26</t>
  </si>
  <si>
    <t>4849210307</t>
  </si>
  <si>
    <t>Teplomer axiálny, D 80/L 100 mm, O 80 mm, zadné napojenie IVAR</t>
  </si>
  <si>
    <t>552433116</t>
  </si>
  <si>
    <t>27</t>
  </si>
  <si>
    <t>4849210348</t>
  </si>
  <si>
    <t>Manometer axiálny, 1/4", O 63 mm, zadné napojenie, obj.č. MA63016BB IVAR</t>
  </si>
  <si>
    <t>1798467208</t>
  </si>
  <si>
    <t>28</t>
  </si>
  <si>
    <t>735153111</t>
  </si>
  <si>
    <t>Vykurovacie teleso panelové jednoradové typ P 90 typ 10 500mm 0, 810m2</t>
  </si>
  <si>
    <t>1987731697</t>
  </si>
  <si>
    <t>29</t>
  </si>
  <si>
    <t>735153212</t>
  </si>
  <si>
    <t>Vykurovacie teleso panelové dvojradové typ P 90 typ 20 700mm 1, 940m2</t>
  </si>
  <si>
    <t>-1407268131</t>
  </si>
  <si>
    <t>30</t>
  </si>
  <si>
    <t>735153213</t>
  </si>
  <si>
    <t>Vykurovacie teleso panelové dvojradové typ P 90 typ 20 800mm 2, 260m2</t>
  </si>
  <si>
    <t>971067136</t>
  </si>
  <si>
    <t>31</t>
  </si>
  <si>
    <t>735153214</t>
  </si>
  <si>
    <t>Vykurovacie teleso panelové dvojradové typ P 90 typ 20 1000mm 2, 580m2</t>
  </si>
  <si>
    <t>-681880392</t>
  </si>
  <si>
    <t>735153216</t>
  </si>
  <si>
    <t>Vykurovacie teleso panelové dvojradové typ P 90 typ 20 1200mm 3, 220m2</t>
  </si>
  <si>
    <t>1491429551</t>
  </si>
  <si>
    <t>33</t>
  </si>
  <si>
    <t>735153218</t>
  </si>
  <si>
    <t>Vykurovacie teleso panelové dvojradové typ P 90 typ 20 1400mm 3, 880m2</t>
  </si>
  <si>
    <t>1594165279</t>
  </si>
  <si>
    <t>34</t>
  </si>
  <si>
    <t>735153221</t>
  </si>
  <si>
    <t>Vykurovacie teleso panelové dvojradové typ P 90 typ 20 1600mm 4, 520m2</t>
  </si>
  <si>
    <t>1872784256</t>
  </si>
  <si>
    <t>38</t>
  </si>
  <si>
    <t>735154243</t>
  </si>
  <si>
    <t>Montáž vykurovacieho telesa panelového trojradového výšky 600 mm/ dĺžky 1400-1800 mm</t>
  </si>
  <si>
    <t>382269024</t>
  </si>
  <si>
    <t>39</t>
  </si>
  <si>
    <t>4848954220</t>
  </si>
  <si>
    <t>Vykurovacie teleso KORADO doskové 3-radové oceľové 33VK 600x1400 Radik VK, č. KO33VK6/14</t>
  </si>
  <si>
    <t>1906760840</t>
  </si>
  <si>
    <t>36</t>
  </si>
  <si>
    <t>735154244</t>
  </si>
  <si>
    <t>Montáž vykurovacieho telesa panelového tojradového výšky 600 mm/ dĺžky 2000-2600 mm</t>
  </si>
  <si>
    <t>1093972923</t>
  </si>
  <si>
    <t>37</t>
  </si>
  <si>
    <t>4848954250</t>
  </si>
  <si>
    <t>Vykurovacie teleso KORADO doskové 3-radové oceľové 33VK 600x2000 Radik VK, č. KO33VK6/20</t>
  </si>
  <si>
    <t>921945423</t>
  </si>
  <si>
    <t>VP - Práce naviac</t>
  </si>
  <si>
    <t>PN</t>
  </si>
  <si>
    <t xml:space="preserve">SO A - drenáž ext.+ inter. </t>
  </si>
  <si>
    <t>studio B, L.Hrádok, arch. Hradský</t>
  </si>
  <si>
    <t xml:space="preserve">HSV -  Práce a dodávky HSV</t>
  </si>
  <si>
    <t xml:space="preserve">    1 -  Zemné práce</t>
  </si>
  <si>
    <t xml:space="preserve">    2 -  Zakladanie</t>
  </si>
  <si>
    <t xml:space="preserve">    9 -  Ostatné konštrukcie a práce-búranie</t>
  </si>
  <si>
    <t xml:space="preserve">    99 -  Presun hmôt HSV</t>
  </si>
  <si>
    <t xml:space="preserve">    711 -  Izolácie proti vode a vlhkosti</t>
  </si>
  <si>
    <t xml:space="preserve">    712 -  Izolácie striech</t>
  </si>
  <si>
    <t xml:space="preserve">    762 -  Konštrukcie tesárske</t>
  </si>
  <si>
    <t xml:space="preserve">    767 -  Konštrukcie doplnkové kovové</t>
  </si>
  <si>
    <t>121101001</t>
  </si>
  <si>
    <t>Odstránenie ornice ručne s vodorov. premiest., na hromady do 50 m hr. do 150 mm</t>
  </si>
  <si>
    <t>m3</t>
  </si>
  <si>
    <t>1283420023</t>
  </si>
  <si>
    <t>130901121</t>
  </si>
  <si>
    <t>Búranie konštrukcií z prostého betónu neprekladaného kameňom vo vykopávkach</t>
  </si>
  <si>
    <t>-396249440</t>
  </si>
  <si>
    <t>132311111</t>
  </si>
  <si>
    <t xml:space="preserve">Hĺbenie rýh šírky do 600 mm v  hornine tr.4 nesúdržných - ručným  alebo pneumatickým náradím -drenáž</t>
  </si>
  <si>
    <t>-1503237945</t>
  </si>
  <si>
    <t>132311119</t>
  </si>
  <si>
    <t>Príplatok za lepivosť pri hĺbení rýh š do 600 mm ručným alebo pneumatickým náradím v hornine tr. 4</t>
  </si>
  <si>
    <t>-1527030272</t>
  </si>
  <si>
    <t>139711101</t>
  </si>
  <si>
    <t>Výkop v uzavretých priestoroch s naložením výkopu na dopravný prostriedok v hornine 1 až 4 -okolo základov v interieri</t>
  </si>
  <si>
    <t>-336764226</t>
  </si>
  <si>
    <t>161101501</t>
  </si>
  <si>
    <t>Zvislé premiestnenie výkopku z horniny I až IV, nosením za každé 3 m výšky</t>
  </si>
  <si>
    <t>1257084463</t>
  </si>
  <si>
    <t>162201201</t>
  </si>
  <si>
    <t>Vodorovné premiestnenie výkopu nosením do 10 m horniny 1 až 4</t>
  </si>
  <si>
    <t>280822011</t>
  </si>
  <si>
    <t>162201209</t>
  </si>
  <si>
    <t>Vodorovné premiestnenie výkopu nosením do 10 m horniny 1 až 4 - príplatok k cene za každých ďalších 10 m</t>
  </si>
  <si>
    <t>-1043068631</t>
  </si>
  <si>
    <t>162501102</t>
  </si>
  <si>
    <t xml:space="preserve">Vodorovné premiestnenie výkopku  po spevnenej ceste z  horniny tr.1-4, do 100 m3 na vzdialenosť do 3000 m </t>
  </si>
  <si>
    <t>1804308394</t>
  </si>
  <si>
    <t>167101100</t>
  </si>
  <si>
    <t>Nakladanie výkopku tr.1-4 ručne</t>
  </si>
  <si>
    <t>304853566</t>
  </si>
  <si>
    <t>171201101</t>
  </si>
  <si>
    <t>Uloženie sypaniny do násypov s rozprestretím sypaniny vo vrstvách a s hrubým urovnaním nezhutnených</t>
  </si>
  <si>
    <t>313730425</t>
  </si>
  <si>
    <t>171209002</t>
  </si>
  <si>
    <t>Poplatok za skladovanie - zemina a kamenivo (17 05) ostatné</t>
  </si>
  <si>
    <t>994580439</t>
  </si>
  <si>
    <t>172102101</t>
  </si>
  <si>
    <t xml:space="preserve">Zriadenie tesniacej výplne z hliny hr. 0,15 m so zhutnením  -okolo nopovej folie</t>
  </si>
  <si>
    <t>-628623996</t>
  </si>
  <si>
    <t>175101202</t>
  </si>
  <si>
    <t>Obsyp objektov sypaninou z vhodných hornín 1 až 4 s prehodením sypaniny -drenáže</t>
  </si>
  <si>
    <t>-647371083</t>
  </si>
  <si>
    <t>181101101</t>
  </si>
  <si>
    <t>Úprava pláne v zárezoch v hornine 1-4 bez zhutnenia</t>
  </si>
  <si>
    <t>m2</t>
  </si>
  <si>
    <t>-1163545753</t>
  </si>
  <si>
    <t>35</t>
  </si>
  <si>
    <t>211511111</t>
  </si>
  <si>
    <t>Výplň odvodňovacieho rebra alebo trativodu do rýh lomovým kameňom netriedeným 32/63</t>
  </si>
  <si>
    <t>589967052</t>
  </si>
  <si>
    <t>211971121</t>
  </si>
  <si>
    <t>Zhotov. oplášt. výplne z geotext. v ryhe alebo v záreze pri rozvinutej šírke oplášt. od 0 do 2, 5 m</t>
  </si>
  <si>
    <t>685826357</t>
  </si>
  <si>
    <t>6936651000</t>
  </si>
  <si>
    <t xml:space="preserve">Geotextília netkaná polypropylénová Tatratex PP   200</t>
  </si>
  <si>
    <t>1520667943</t>
  </si>
  <si>
    <t>212572121</t>
  </si>
  <si>
    <t>Lôžko pre trativod z kameniva drobného ťaženého</t>
  </si>
  <si>
    <t>-1280856980</t>
  </si>
  <si>
    <t>212755116</t>
  </si>
  <si>
    <t>Trativod z drenážnych rúrok bez lôžka, vnútorného priem. rúrok 160 mm</t>
  </si>
  <si>
    <t>-582126261</t>
  </si>
  <si>
    <t>289211111</t>
  </si>
  <si>
    <t>Doplnenie skal.okapového chodníka, valúnovým kameňom nakupovaným</t>
  </si>
  <si>
    <t>-124828473</t>
  </si>
  <si>
    <t>916531111</t>
  </si>
  <si>
    <t>Osadenie záhon. obrubníka betón., do lôžka z bet. pros. tr. C 10/12,5 bez bočnej opory</t>
  </si>
  <si>
    <t>1614299832</t>
  </si>
  <si>
    <t>5921954690</t>
  </si>
  <si>
    <t xml:space="preserve">Premac  OBRUBNÍK ZÁHRADNÝ SIVÝ 500x150x50 mm</t>
  </si>
  <si>
    <t>-1865487111</t>
  </si>
  <si>
    <t>943955021</t>
  </si>
  <si>
    <t>Montáž lešeňovej podlahy s priečnikmi alebo pozdĺžnikmi výšky do do 10 m</t>
  </si>
  <si>
    <t>-846426338</t>
  </si>
  <si>
    <t>944943261</t>
  </si>
  <si>
    <t xml:space="preserve">Montáž pracovného resp. ochranného lešenia  - skladacia plošina K s predĺžením podpery </t>
  </si>
  <si>
    <t>-55798033</t>
  </si>
  <si>
    <t>46</t>
  </si>
  <si>
    <t>965042221</t>
  </si>
  <si>
    <t>Búranie pôvodných podkladov pod podlahami, bet.mazanín hr.nad 100 mm, plochy do 1 m2 -2,20000t</t>
  </si>
  <si>
    <t>428288487</t>
  </si>
  <si>
    <t>44</t>
  </si>
  <si>
    <t>965061821</t>
  </si>
  <si>
    <t xml:space="preserve">Búranie podláh bez podkladného lôžka z drevených klátikov do lepidla,  -0,07000t</t>
  </si>
  <si>
    <t>-696405952</t>
  </si>
  <si>
    <t>45</t>
  </si>
  <si>
    <t>971055008</t>
  </si>
  <si>
    <t>Rezanie konštrukcií podláh z betónu hr. 150mm diamant. pílou -0,01800t</t>
  </si>
  <si>
    <t>-509642429</t>
  </si>
  <si>
    <t>47</t>
  </si>
  <si>
    <t>979011111</t>
  </si>
  <si>
    <t>Zvislá doprava sutiny a vybúraných hmôt za prvé podlažie nad alebo pod základným podlažím</t>
  </si>
  <si>
    <t>-418676501</t>
  </si>
  <si>
    <t>48</t>
  </si>
  <si>
    <t>979081111</t>
  </si>
  <si>
    <t>Odvoz sutiny a vybúraných hmôt na skládku do 1 km</t>
  </si>
  <si>
    <t>974211947</t>
  </si>
  <si>
    <t>49</t>
  </si>
  <si>
    <t>979081121</t>
  </si>
  <si>
    <t>Odvoz sutiny a vybúraných hmôt na skládku za každý ďalší 1 km</t>
  </si>
  <si>
    <t>-1084378617</t>
  </si>
  <si>
    <t>50</t>
  </si>
  <si>
    <t>979089012</t>
  </si>
  <si>
    <t>Poplatok za skladovanie - betón, tehly, dlaždice (17 01 ), ostatné</t>
  </si>
  <si>
    <t>-1613775702</t>
  </si>
  <si>
    <t>998006011</t>
  </si>
  <si>
    <t xml:space="preserve">Presun hmôt pre ucelenú dodávku  podzemných stien </t>
  </si>
  <si>
    <t>-1630883241</t>
  </si>
  <si>
    <t>711132107</t>
  </si>
  <si>
    <t>Zhotovenie izolácie proti zemnej vlhkosti nopovou fóloiu položenou voľne na ploche zvislej</t>
  </si>
  <si>
    <t>-1278123166</t>
  </si>
  <si>
    <t>9</t>
  </si>
  <si>
    <t>6288000640</t>
  </si>
  <si>
    <t>Nopová fólia FONDALINE proti vlhkosti s radónovou ochranou S</t>
  </si>
  <si>
    <t>850926100</t>
  </si>
  <si>
    <t>6288000650</t>
  </si>
  <si>
    <t>Začisťovacia okrajová lišta dĺžka 2 m</t>
  </si>
  <si>
    <t>1499032603</t>
  </si>
  <si>
    <t>6288000680</t>
  </si>
  <si>
    <t>Obojstranne lepiaca izolačná páska 10m x 5cm</t>
  </si>
  <si>
    <t>1970690962</t>
  </si>
  <si>
    <t>53</t>
  </si>
  <si>
    <t>712300831</t>
  </si>
  <si>
    <t xml:space="preserve">Odstránenie hydroizolácie proti vode v podlahe jednovrstvovej,  -0,00600t</t>
  </si>
  <si>
    <t>1754078871</t>
  </si>
  <si>
    <t>51</t>
  </si>
  <si>
    <t>762522812</t>
  </si>
  <si>
    <t xml:space="preserve">Demontáž podláh s vankúšmi z dosiek hr. 32 - 50 mm,  -0.03000t</t>
  </si>
  <si>
    <t>-866334256</t>
  </si>
  <si>
    <t>52</t>
  </si>
  <si>
    <t>762822830</t>
  </si>
  <si>
    <t xml:space="preserve">Demontáž stropnic z reziva prierezovej plochy 288 - 450cm2,  -0.02500t</t>
  </si>
  <si>
    <t>1863967302</t>
  </si>
  <si>
    <t>42</t>
  </si>
  <si>
    <t>767590200</t>
  </si>
  <si>
    <t>Montáž čistiacej rohože z hliníkového profilu na podlahu</t>
  </si>
  <si>
    <t>-1728141376</t>
  </si>
  <si>
    <t>43</t>
  </si>
  <si>
    <t>4845472970</t>
  </si>
  <si>
    <t>AL mriežka podlahová 125/28/1000 mm</t>
  </si>
  <si>
    <t>1456656961</t>
  </si>
  <si>
    <t>40</t>
  </si>
  <si>
    <t>767590225</t>
  </si>
  <si>
    <t>D+M rámu s mriežkou k odvetrávacím rohožiam v podlahe</t>
  </si>
  <si>
    <t>-11598920</t>
  </si>
  <si>
    <t>41</t>
  </si>
  <si>
    <t>6970010056</t>
  </si>
  <si>
    <t>Zápustný hliníkový rám L 40/30/15mm, k rohoži RIVAL, RINGO, MARTALL</t>
  </si>
  <si>
    <t>-2108983328</t>
  </si>
  <si>
    <t>SO ELI - Elektroinštalácia -osvetlenie, UK</t>
  </si>
  <si>
    <t xml:space="preserve">D1 -  MATERIAL SPOLU BEZ DPH</t>
  </si>
  <si>
    <t xml:space="preserve">D3 -  ELEKTROINŠTALAČNÉ PRÁCE</t>
  </si>
  <si>
    <t>Pol1</t>
  </si>
  <si>
    <t>KÁBEL CYKY 3Cx2,5mm2</t>
  </si>
  <si>
    <t>bm</t>
  </si>
  <si>
    <t>-295252751</t>
  </si>
  <si>
    <t>Pol2</t>
  </si>
  <si>
    <t>KÁBEL CYKY 5Cx1,5mm2</t>
  </si>
  <si>
    <t>-936268269</t>
  </si>
  <si>
    <t>Pol3</t>
  </si>
  <si>
    <t>KÁBEL CYKY 3Ax1,5mm2</t>
  </si>
  <si>
    <t>268695585</t>
  </si>
  <si>
    <t>Pol4</t>
  </si>
  <si>
    <t>KÁBEL CYKY 5Cx2,5mm2</t>
  </si>
  <si>
    <t>-6409730</t>
  </si>
  <si>
    <t>Pol5</t>
  </si>
  <si>
    <t>ISTIČ 16A/1</t>
  </si>
  <si>
    <t>-444036308</t>
  </si>
  <si>
    <t>Pol6</t>
  </si>
  <si>
    <t>ISTIČ 10A/1</t>
  </si>
  <si>
    <t>1793113806</t>
  </si>
  <si>
    <t>Pol7</t>
  </si>
  <si>
    <t>PRÚDOVÝ CHRÁNIČ PCHB/400V/40A/0,03A</t>
  </si>
  <si>
    <t>-921698724</t>
  </si>
  <si>
    <t>Pol8</t>
  </si>
  <si>
    <t>PRÚDOVÝ CHRÁNIČ PCHB/400V/25A/0,03A</t>
  </si>
  <si>
    <t>-444656083</t>
  </si>
  <si>
    <t>Pol9</t>
  </si>
  <si>
    <t>ISTIČ 16A/3</t>
  </si>
  <si>
    <t>1808078133</t>
  </si>
  <si>
    <t>Pol10</t>
  </si>
  <si>
    <t>PREPAŤOVÁ OCHRANA OBO-V25-SPD2</t>
  </si>
  <si>
    <t>-1044983587</t>
  </si>
  <si>
    <t>Pol11</t>
  </si>
  <si>
    <t>SVIETIDLO ŽIARIVKOVÉ, 2x36W, IP20 min.</t>
  </si>
  <si>
    <t>-124396207</t>
  </si>
  <si>
    <t>Pol12</t>
  </si>
  <si>
    <t>SPÍNAČ ZAP. ABB, BIELY, 230V/10A, č.5</t>
  </si>
  <si>
    <t>138853799</t>
  </si>
  <si>
    <t>Pol13</t>
  </si>
  <si>
    <t>2-ZÁSUVKA ZAP., ABB, BIELA, 230V/16A</t>
  </si>
  <si>
    <t>-2003565023</t>
  </si>
  <si>
    <t>Pol14</t>
  </si>
  <si>
    <t>KRABICA ROZVODNÁ...</t>
  </si>
  <si>
    <t>-705875715</t>
  </si>
  <si>
    <t>Pol15</t>
  </si>
  <si>
    <t>STYKAČ 400V/25A</t>
  </si>
  <si>
    <t>34514859</t>
  </si>
  <si>
    <t>Pol16</t>
  </si>
  <si>
    <t>SKRINKA, PL, 24 PRVKOV, "P"</t>
  </si>
  <si>
    <t>-1769318592</t>
  </si>
  <si>
    <t>Pol17</t>
  </si>
  <si>
    <t>STOP TLAČÍTKO</t>
  </si>
  <si>
    <t>-217726958</t>
  </si>
  <si>
    <t>Pol18</t>
  </si>
  <si>
    <t>ZÁSUVKA 400V/16A</t>
  </si>
  <si>
    <t>314394066</t>
  </si>
  <si>
    <t>Pol19</t>
  </si>
  <si>
    <t>LIŠTA LV 20x20</t>
  </si>
  <si>
    <t>1528743415</t>
  </si>
  <si>
    <t>Pol20</t>
  </si>
  <si>
    <t>KÁBEL CYKY 5Cx4mm2</t>
  </si>
  <si>
    <t>-1635039277</t>
  </si>
  <si>
    <t>Pol24</t>
  </si>
  <si>
    <t>PODRUŽNÝ MATERIÁL</t>
  </si>
  <si>
    <t>sub</t>
  </si>
  <si>
    <t>-1085173961</t>
  </si>
  <si>
    <t>Pol21</t>
  </si>
  <si>
    <t>Elektromontážne odborné práce</t>
  </si>
  <si>
    <t>hod</t>
  </si>
  <si>
    <t>52159159</t>
  </si>
  <si>
    <t>Pol22</t>
  </si>
  <si>
    <t>Elektromontážne pomocné práce</t>
  </si>
  <si>
    <t>-322736828</t>
  </si>
  <si>
    <t>Pol23</t>
  </si>
  <si>
    <t>Revízia</t>
  </si>
  <si>
    <t>-1215338359</t>
  </si>
  <si>
    <t>SO C - kotolňa -staveb.úpravy</t>
  </si>
  <si>
    <t xml:space="preserve">    3 -  Zvislé a kompletné konštrukcie</t>
  </si>
  <si>
    <t xml:space="preserve">    4 -  Vodorovné konštrukcie</t>
  </si>
  <si>
    <t xml:space="preserve">    6 -  Úpravy povrchov, podlahy, osadenie</t>
  </si>
  <si>
    <t xml:space="preserve">    766 -  Konštrukcie stolárske</t>
  </si>
  <si>
    <t xml:space="preserve">    783 -  Dokončovacie práce</t>
  </si>
  <si>
    <t xml:space="preserve">    784 -  Dokončovacie práce</t>
  </si>
  <si>
    <t>271583011</t>
  </si>
  <si>
    <t xml:space="preserve">Násyp pod základové  konštrukcie so zhutnením z recyklátu betónového fr.8-32 mm</t>
  </si>
  <si>
    <t>-392984712</t>
  </si>
  <si>
    <t>311102011</t>
  </si>
  <si>
    <t xml:space="preserve">Prestup v múroch  dĺžky do 250 mm, vn. pr. 100 mm, </t>
  </si>
  <si>
    <t>-977970937</t>
  </si>
  <si>
    <t>311271300</t>
  </si>
  <si>
    <t>Murivo nosné (m3) PREMAC 50x15x25 s betónovou výplňou hr. 15 cm</t>
  </si>
  <si>
    <t>60092387</t>
  </si>
  <si>
    <t>317161101</t>
  </si>
  <si>
    <t>Montáž prekladov nosných keramických 238 x 365 - 490 x 1250 mm, svetlosť do 850 mm</t>
  </si>
  <si>
    <t>1759350987</t>
  </si>
  <si>
    <t>5934063400</t>
  </si>
  <si>
    <t>preklad B=365xH=238 xdĺ.1250 mm</t>
  </si>
  <si>
    <t>1941177376</t>
  </si>
  <si>
    <t>430361821</t>
  </si>
  <si>
    <t>Výstuž schodiskových konštrukcií z betonárskej ocele 10505</t>
  </si>
  <si>
    <t>-1102192020</t>
  </si>
  <si>
    <t>434311111</t>
  </si>
  <si>
    <t xml:space="preserve">Stupne dusané na terén alebo dosku z betónu bez poteru, so zahladením povrchu tr.C 8/10 </t>
  </si>
  <si>
    <t>-2035038857</t>
  </si>
  <si>
    <t>434351141</t>
  </si>
  <si>
    <t>Debnenie stupňov na podstupňovej doske alebo na teréne pôdorysne priamočiarych zhotovenie</t>
  </si>
  <si>
    <t>-128222698</t>
  </si>
  <si>
    <t>434351142</t>
  </si>
  <si>
    <t>Debnenie stupňov na podstupňovej doske alebo na teréne pôdorysne priamočiarych odstránenie</t>
  </si>
  <si>
    <t>-1491966481</t>
  </si>
  <si>
    <t>622454521</t>
  </si>
  <si>
    <t>Oprava vonk.omietok cementových v množstve opravovanej plochy do 50% štukových hladených</t>
  </si>
  <si>
    <t>1754692087</t>
  </si>
  <si>
    <t>632451021</t>
  </si>
  <si>
    <t xml:space="preserve">Vyrovnávací poter  hr. od 10 do 20 mm </t>
  </si>
  <si>
    <t>-1971334105</t>
  </si>
  <si>
    <t>642942111</t>
  </si>
  <si>
    <t>Osadenie oceľovej dverovej zárubne alebo rámu, plochy otvoru do 2,5 m2</t>
  </si>
  <si>
    <t>479602060</t>
  </si>
  <si>
    <t>5533194500</t>
  </si>
  <si>
    <t>Zárubňa oceľová CgU 80x197x10cm P</t>
  </si>
  <si>
    <t>-1001980069</t>
  </si>
  <si>
    <t>961043111</t>
  </si>
  <si>
    <t xml:space="preserve">Búranie základov z betónu prostého alebo preloženého kameňom,  -2,20000t</t>
  </si>
  <si>
    <t>398080225</t>
  </si>
  <si>
    <t>962081141</t>
  </si>
  <si>
    <t xml:space="preserve">Búranie muriva priečok zo sklenených tvárnic, hr. do 150 mm,  -0,08200t</t>
  </si>
  <si>
    <t>-1350720350</t>
  </si>
  <si>
    <t>968072455</t>
  </si>
  <si>
    <t xml:space="preserve">Vybúranie kovových dverových zárubní plochy do 2 m2,  -0,07600t</t>
  </si>
  <si>
    <t>-1735932521</t>
  </si>
  <si>
    <t>971038807</t>
  </si>
  <si>
    <t xml:space="preserve">Vyrovnanie povrchu prieduchu komína frézovaním, tehla, otvor priemeru do 200 mm, výška komína do 10 m  -0,02700t</t>
  </si>
  <si>
    <t>637051515</t>
  </si>
  <si>
    <t>413104104</t>
  </si>
  <si>
    <t>Odvoz sutiny a vybúraných hmôt na skládku za každý ďalší 1 km (do 20 km)</t>
  </si>
  <si>
    <t>1370326459</t>
  </si>
  <si>
    <t>979082111</t>
  </si>
  <si>
    <t>Vnútrostavenisková doprava sutiny a vybúraných hmôt do 10 m</t>
  </si>
  <si>
    <t>1696523181</t>
  </si>
  <si>
    <t>979082121</t>
  </si>
  <si>
    <t>Vnútrostavenisková doprava sutiny a vybúraných hmôt za každých ďalších 5 m (do 50 m)</t>
  </si>
  <si>
    <t>2025145851</t>
  </si>
  <si>
    <t>298690644</t>
  </si>
  <si>
    <t>999281111</t>
  </si>
  <si>
    <t>Presun hmôt pre opravy a údržbu objektov vrátane vonkajších plášťov výšky do 25 m</t>
  </si>
  <si>
    <t>-457619857</t>
  </si>
  <si>
    <t>766661422</t>
  </si>
  <si>
    <t>Montáž dverných krídiel kompletiz. protipožiarnych jednokrídlových, šírky nad 800 mm bez priezoru</t>
  </si>
  <si>
    <t>1451801796</t>
  </si>
  <si>
    <t>6116403100</t>
  </si>
  <si>
    <t>Drevené plné požiarne dvere bez zárubne EI 30, EW 30 atyp, iná farba</t>
  </si>
  <si>
    <t>2107051705</t>
  </si>
  <si>
    <t>767222110</t>
  </si>
  <si>
    <t>Montáž zábradlí schodiskových z profilovej ocele do muriva s hmotnosťou 1m zábradlia do 20 kg</t>
  </si>
  <si>
    <t>1344644636</t>
  </si>
  <si>
    <t>5539153000</t>
  </si>
  <si>
    <t>Zábradlový systém pozinkovaný bez výplne ZSNH4/H2 - zostava 4 m</t>
  </si>
  <si>
    <t>-1442840955</t>
  </si>
  <si>
    <t>783222100</t>
  </si>
  <si>
    <t>Nátery kov.stav.doplnk.konštr. syntetické farby šedej na vzduchu schnúce dvojnásobné - 70µm</t>
  </si>
  <si>
    <t>-1616046521</t>
  </si>
  <si>
    <t>784452271</t>
  </si>
  <si>
    <t xml:space="preserve">Maľby z maliarskych zmesí Primalex, Farmal, ručne nanášané dvojnásobné základné na podklad jemnozrnný výšky do 3, 80 m   </t>
  </si>
  <si>
    <t>-2128833177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</si>
</sst>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42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1" applyFont="1" applyFill="1" applyAlignment="1" applyProtection="1">
      <alignment vertical="center"/>
    </xf>
    <xf numFmtId="0" fontId="0" fillId="2" borderId="0" xfId="0" applyFill="1"/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0" fillId="0" borderId="5" xfId="0" applyBorder="1"/>
    <xf numFmtId="0" fontId="14" fillId="0" borderId="0" xfId="0" applyFont="1" applyAlignment="1">
      <alignment horizontal="left" vertical="center"/>
    </xf>
    <xf numFmtId="0" fontId="0" fillId="0" borderId="0" xfId="0" applyBorder="1"/>
    <xf numFmtId="0" fontId="15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0" fillId="0" borderId="6" xfId="0" applyBorder="1"/>
    <xf numFmtId="0" fontId="17" fillId="0" borderId="0" xfId="0" applyFont="1" applyBorder="1" applyAlignment="1">
      <alignment horizontal="left" vertical="center"/>
    </xf>
    <xf numFmtId="4" fontId="9" fillId="0" borderId="0" xfId="0" applyNumberFormat="1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8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4" fontId="18" fillId="0" borderId="7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4" fontId="16" fillId="0" borderId="0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3" fillId="5" borderId="8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left" vertical="center"/>
    </xf>
    <xf numFmtId="4" fontId="3" fillId="5" borderId="9" xfId="0" applyNumberFormat="1" applyFont="1" applyFill="1" applyBorder="1" applyAlignment="1">
      <alignment vertical="center"/>
    </xf>
    <xf numFmtId="0" fontId="0" fillId="5" borderId="10" xfId="0" applyFont="1" applyFill="1" applyBorder="1" applyAlignment="1">
      <alignment vertical="center"/>
    </xf>
    <xf numFmtId="0" fontId="19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20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20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left" vertical="center"/>
    </xf>
    <xf numFmtId="0" fontId="0" fillId="6" borderId="9" xfId="0" applyFont="1" applyFill="1" applyBorder="1" applyAlignment="1">
      <alignment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left" vertical="center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vertical="center"/>
    </xf>
    <xf numFmtId="4" fontId="23" fillId="0" borderId="0" xfId="0" applyNumberFormat="1" applyFont="1" applyBorder="1" applyAlignment="1">
      <alignment horizontal="right" vertical="center"/>
    </xf>
    <xf numFmtId="4" fontId="23" fillId="0" borderId="0" xfId="0" applyNumberFormat="1" applyFont="1" applyBorder="1" applyAlignment="1">
      <alignment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166" fontId="22" fillId="0" borderId="0" xfId="0" applyNumberFormat="1" applyFont="1" applyBorder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6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4" fontId="28" fillId="0" borderId="16" xfId="0" applyNumberFormat="1" applyFont="1" applyBorder="1" applyAlignment="1">
      <alignment vertical="center"/>
    </xf>
    <xf numFmtId="4" fontId="28" fillId="0" borderId="17" xfId="0" applyNumberFormat="1" applyFont="1" applyBorder="1" applyAlignment="1">
      <alignment vertical="center"/>
    </xf>
    <xf numFmtId="166" fontId="28" fillId="0" borderId="17" xfId="0" applyNumberFormat="1" applyFont="1" applyBorder="1" applyAlignment="1">
      <alignment vertical="center"/>
    </xf>
    <xf numFmtId="4" fontId="28" fillId="0" borderId="18" xfId="0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4" fontId="6" fillId="4" borderId="0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>
      <alignment vertical="center"/>
    </xf>
    <xf numFmtId="164" fontId="20" fillId="4" borderId="11" xfId="0" applyNumberFormat="1" applyFont="1" applyFill="1" applyBorder="1" applyAlignment="1" applyProtection="1">
      <alignment horizontal="center" vertical="center"/>
      <protection locked="0"/>
    </xf>
    <xf numFmtId="0" fontId="20" fillId="4" borderId="12" xfId="0" applyFont="1" applyFill="1" applyBorder="1" applyAlignment="1" applyProtection="1">
      <alignment horizontal="center" vertical="center"/>
      <protection locked="0"/>
    </xf>
    <xf numFmtId="4" fontId="20" fillId="0" borderId="13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0" fontId="6" fillId="4" borderId="0" xfId="0" applyFont="1" applyFill="1" applyBorder="1" applyAlignment="1" applyProtection="1">
      <alignment horizontal="left" vertical="center"/>
      <protection locked="0"/>
    </xf>
    <xf numFmtId="164" fontId="20" fillId="4" borderId="14" xfId="0" applyNumberFormat="1" applyFont="1" applyFill="1" applyBorder="1" applyAlignment="1" applyProtection="1">
      <alignment horizontal="center" vertical="center"/>
      <protection locked="0"/>
    </xf>
    <xf numFmtId="0" fontId="20" fillId="4" borderId="0" xfId="0" applyFont="1" applyFill="1" applyBorder="1" applyAlignment="1" applyProtection="1">
      <alignment horizontal="center" vertical="center"/>
      <protection locked="0"/>
    </xf>
    <xf numFmtId="4" fontId="20" fillId="0" borderId="15" xfId="0" applyNumberFormat="1" applyFont="1" applyBorder="1" applyAlignment="1">
      <alignment vertical="center"/>
    </xf>
    <xf numFmtId="164" fontId="20" fillId="4" borderId="16" xfId="0" applyNumberFormat="1" applyFont="1" applyFill="1" applyBorder="1" applyAlignment="1" applyProtection="1">
      <alignment horizontal="center" vertical="center"/>
      <protection locked="0"/>
    </xf>
    <xf numFmtId="0" fontId="20" fillId="4" borderId="17" xfId="0" applyFont="1" applyFill="1" applyBorder="1" applyAlignment="1" applyProtection="1">
      <alignment horizontal="center" vertical="center"/>
      <protection locked="0"/>
    </xf>
    <xf numFmtId="4" fontId="20" fillId="0" borderId="18" xfId="0" applyNumberFormat="1" applyFont="1" applyBorder="1" applyAlignment="1">
      <alignment vertical="center"/>
    </xf>
    <xf numFmtId="0" fontId="23" fillId="6" borderId="0" xfId="0" applyFont="1" applyFill="1" applyBorder="1" applyAlignment="1">
      <alignment horizontal="left" vertical="center"/>
    </xf>
    <xf numFmtId="0" fontId="0" fillId="6" borderId="0" xfId="0" applyFont="1" applyFill="1" applyBorder="1" applyAlignment="1">
      <alignment vertical="center"/>
    </xf>
    <xf numFmtId="4" fontId="23" fillId="6" borderId="0" xfId="0" applyNumberFormat="1" applyFont="1" applyFill="1" applyBorder="1" applyAlignment="1">
      <alignment vertical="center"/>
    </xf>
    <xf numFmtId="0" fontId="0" fillId="2" borderId="0" xfId="0" applyFill="1" applyProtection="1"/>
    <xf numFmtId="0" fontId="11" fillId="2" borderId="0" xfId="1" applyFont="1" applyFill="1" applyAlignment="1" applyProtection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4" fontId="18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1" fillId="0" borderId="0" xfId="0" applyNumberFormat="1" applyFont="1" applyBorder="1" applyAlignment="1">
      <alignment vertical="center"/>
    </xf>
    <xf numFmtId="0" fontId="3" fillId="6" borderId="8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right" vertical="center"/>
    </xf>
    <xf numFmtId="0" fontId="3" fillId="6" borderId="9" xfId="0" applyFont="1" applyFill="1" applyBorder="1" applyAlignment="1">
      <alignment horizontal="center" vertical="center"/>
    </xf>
    <xf numFmtId="4" fontId="3" fillId="6" borderId="9" xfId="0" applyNumberFormat="1" applyFont="1" applyFill="1" applyBorder="1" applyAlignment="1">
      <alignment vertical="center"/>
    </xf>
    <xf numFmtId="4" fontId="3" fillId="6" borderId="10" xfId="0" applyNumberFormat="1" applyFont="1" applyFill="1" applyBorder="1" applyAlignment="1">
      <alignment vertical="center"/>
    </xf>
    <xf numFmtId="0" fontId="2" fillId="6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4" fontId="29" fillId="0" borderId="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4" fontId="5" fillId="0" borderId="0" xfId="0" applyNumberFormat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167" fontId="5" fillId="0" borderId="0" xfId="0" applyNumberFormat="1" applyFont="1" applyBorder="1" applyAlignment="1"/>
    <xf numFmtId="4" fontId="30" fillId="0" borderId="0" xfId="0" applyNumberFormat="1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5" fillId="0" borderId="25" xfId="0" applyFont="1" applyBorder="1" applyAlignment="1">
      <alignment horizontal="center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4" fontId="6" fillId="0" borderId="0" xfId="0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20" fillId="0" borderId="15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20" fillId="0" borderId="18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7" fontId="23" fillId="0" borderId="12" xfId="0" applyNumberFormat="1" applyFont="1" applyBorder="1" applyAlignment="1"/>
    <xf numFmtId="167" fontId="3" fillId="0" borderId="12" xfId="0" applyNumberFormat="1" applyFont="1" applyBorder="1" applyAlignment="1">
      <alignment vertical="center"/>
    </xf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167" fontId="32" fillId="0" borderId="0" xfId="0" applyNumberFormat="1" applyFont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left"/>
    </xf>
    <xf numFmtId="167" fontId="5" fillId="0" borderId="0" xfId="0" applyNumberFormat="1" applyFont="1" applyBorder="1" applyAlignment="1">
      <alignment vertical="center"/>
    </xf>
    <xf numFmtId="0" fontId="7" fillId="0" borderId="5" xfId="0" applyFont="1" applyBorder="1" applyAlignment="1"/>
    <xf numFmtId="0" fontId="7" fillId="0" borderId="14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167" fontId="6" fillId="0" borderId="17" xfId="0" applyNumberFormat="1" applyFont="1" applyBorder="1" applyAlignment="1"/>
    <xf numFmtId="167" fontId="6" fillId="0" borderId="17" xfId="0" applyNumberFormat="1" applyFont="1" applyBorder="1" applyAlignment="1">
      <alignment vertical="center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167" fontId="0" fillId="0" borderId="0" xfId="0" applyNumberFormat="1" applyFont="1" applyAlignment="1">
      <alignment vertical="center"/>
    </xf>
    <xf numFmtId="0" fontId="33" fillId="0" borderId="25" xfId="0" applyFont="1" applyBorder="1" applyAlignment="1" applyProtection="1">
      <alignment horizontal="center" vertical="center"/>
      <protection locked="0"/>
    </xf>
    <xf numFmtId="49" fontId="33" fillId="0" borderId="25" xfId="0" applyNumberFormat="1" applyFont="1" applyBorder="1" applyAlignment="1" applyProtection="1">
      <alignment horizontal="left" vertical="center" wrapText="1"/>
      <protection locked="0"/>
    </xf>
    <xf numFmtId="0" fontId="33" fillId="0" borderId="25" xfId="0" applyFont="1" applyBorder="1" applyAlignment="1" applyProtection="1">
      <alignment horizontal="left" vertical="center" wrapText="1"/>
      <protection locked="0"/>
    </xf>
    <xf numFmtId="0" fontId="33" fillId="0" borderId="25" xfId="0" applyFont="1" applyBorder="1" applyAlignment="1" applyProtection="1">
      <alignment horizontal="center" vertical="center" wrapText="1"/>
      <protection locked="0"/>
    </xf>
    <xf numFmtId="167" fontId="33" fillId="0" borderId="25" xfId="0" applyNumberFormat="1" applyFont="1" applyBorder="1" applyAlignment="1" applyProtection="1">
      <alignment vertical="center"/>
      <protection locked="0"/>
    </xf>
    <xf numFmtId="167" fontId="33" fillId="4" borderId="25" xfId="0" applyNumberFormat="1" applyFont="1" applyFill="1" applyBorder="1" applyAlignment="1" applyProtection="1">
      <alignment vertical="center"/>
      <protection locked="0"/>
    </xf>
    <xf numFmtId="167" fontId="6" fillId="0" borderId="23" xfId="0" applyNumberFormat="1" applyFont="1" applyBorder="1" applyAlignment="1"/>
    <xf numFmtId="167" fontId="6" fillId="0" borderId="23" xfId="0" applyNumberFormat="1" applyFont="1" applyBorder="1" applyAlignment="1">
      <alignment vertical="center"/>
    </xf>
    <xf numFmtId="167" fontId="5" fillId="0" borderId="23" xfId="0" applyNumberFormat="1" applyFont="1" applyBorder="1" applyAlignment="1"/>
    <xf numFmtId="167" fontId="5" fillId="0" borderId="23" xfId="0" applyNumberFormat="1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4" borderId="25" xfId="0" applyFont="1" applyFill="1" applyBorder="1" applyAlignment="1" applyProtection="1">
      <alignment horizontal="center" vertical="center"/>
      <protection locked="0"/>
    </xf>
    <xf numFmtId="49" fontId="0" fillId="4" borderId="25" xfId="0" applyNumberFormat="1" applyFont="1" applyFill="1" applyBorder="1" applyAlignment="1" applyProtection="1">
      <alignment horizontal="left" vertical="center" wrapText="1"/>
      <protection locked="0"/>
    </xf>
    <xf numFmtId="0" fontId="0" fillId="4" borderId="25" xfId="0" applyFont="1" applyFill="1" applyBorder="1" applyAlignment="1" applyProtection="1">
      <alignment horizontal="left" vertical="center" wrapText="1"/>
      <protection locked="0"/>
    </xf>
    <xf numFmtId="0" fontId="0" fillId="4" borderId="25" xfId="0" applyFont="1" applyFill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>
      <alignment vertical="center"/>
    </xf>
    <xf numFmtId="0" fontId="1" fillId="4" borderId="25" xfId="0" applyFont="1" applyFill="1" applyBorder="1" applyAlignment="1" applyProtection="1">
      <alignment horizontal="center" vertical="center"/>
      <protection locked="0"/>
    </xf>
    <xf numFmtId="167" fontId="5" fillId="0" borderId="12" xfId="0" applyNumberFormat="1" applyFont="1" applyBorder="1" applyAlignment="1"/>
    <xf numFmtId="167" fontId="5" fillId="0" borderId="12" xfId="0" applyNumberFormat="1" applyFont="1" applyBorder="1" applyAlignment="1">
      <alignment vertical="center"/>
    </xf>
    <xf numFmtId="167" fontId="5" fillId="0" borderId="17" xfId="0" applyNumberFormat="1" applyFont="1" applyBorder="1" applyAlignment="1"/>
    <xf numFmtId="167" fontId="5" fillId="0" borderId="17" xfId="0" applyNumberFormat="1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www.kros.sk/cenkros-ocenovanie-a-riadenie-stavebnej-vyroby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www.kros.sk/cenkros-ocenovanie-a-riadenie-stavebnej-vyroby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www.kros.sk/cenkros-ocenovanie-a-riadenie-stavebnej-vyroby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www.kros.sk/cenkros-ocenovanie-a-riadenie-stavebnej-vyroby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www.kros.sk/cenkros-ocenovanie-a-riadenie-stavebnej-vyroby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2.5" customWidth="1"/>
    <col min="5" max="5" width="2.5" customWidth="1"/>
    <col min="6" max="6" width="2.5" customWidth="1"/>
    <col min="7" max="7" width="2.5" customWidth="1"/>
    <col min="8" max="8" width="2.5" customWidth="1"/>
    <col min="9" max="9" width="2.5" customWidth="1"/>
    <col min="10" max="10" width="2.5" customWidth="1"/>
    <col min="11" max="11" width="2.5" customWidth="1"/>
    <col min="12" max="12" width="2.5" customWidth="1"/>
    <col min="13" max="13" width="2.5" customWidth="1"/>
    <col min="14" max="14" width="2.5" customWidth="1"/>
    <col min="15" max="15" width="2.5" customWidth="1"/>
    <col min="16" max="16" width="2.5" customWidth="1"/>
    <col min="17" max="17" width="2.5" customWidth="1"/>
    <col min="18" max="18" width="2.5" customWidth="1"/>
    <col min="19" max="19" width="2.5" customWidth="1"/>
    <col min="20" max="20" width="2.5" customWidth="1"/>
    <col min="21" max="21" width="2.5" customWidth="1"/>
    <col min="22" max="22" width="2.5" customWidth="1"/>
    <col min="23" max="23" width="2.5" customWidth="1"/>
    <col min="24" max="24" width="2.5" customWidth="1"/>
    <col min="25" max="25" width="2.5" customWidth="1"/>
    <col min="26" max="26" width="2.5" customWidth="1"/>
    <col min="27" max="27" width="2.5" customWidth="1"/>
    <col min="28" max="28" width="2.5" customWidth="1"/>
    <col min="29" max="29" width="2.5" customWidth="1"/>
    <col min="30" max="30" width="2.5" customWidth="1"/>
    <col min="31" max="31" width="2.5" customWidth="1"/>
    <col min="32" max="32" width="2.5" customWidth="1"/>
    <col min="33" max="33" width="2.5" customWidth="1"/>
    <col min="34" max="34" width="3.33" customWidth="1"/>
    <col min="35" max="35" width="2.5" customWidth="1"/>
    <col min="36" max="36" width="2.5" customWidth="1"/>
    <col min="37" max="37" width="2.5" customWidth="1"/>
    <col min="38" max="38" width="8.33" customWidth="1"/>
    <col min="39" max="39" width="3.33" customWidth="1"/>
    <col min="40" max="40" width="13.33" customWidth="1"/>
    <col min="41" max="41" width="7.5" customWidth="1"/>
    <col min="42" max="42" width="4.17" customWidth="1"/>
    <col min="43" max="43" width="1.67" customWidth="1"/>
    <col min="44" max="44" width="13.67" customWidth="1"/>
    <col min="45" max="45" width="25.83" hidden="1" customWidth="1"/>
    <col min="46" max="46" width="25.83" hidden="1" customWidth="1"/>
    <col min="47" max="47" width="25" hidden="1" customWidth="1"/>
    <col min="48" max="48" width="21.67" hidden="1" customWidth="1"/>
    <col min="49" max="49" width="21.67" hidden="1" customWidth="1"/>
    <col min="50" max="50" width="21.67" hidden="1" customWidth="1"/>
    <col min="51" max="51" width="21.67" hidden="1" customWidth="1"/>
    <col min="52" max="52" width="21.67" hidden="1" customWidth="1"/>
    <col min="53" max="53" width="19.17" hidden="1" customWidth="1"/>
    <col min="54" max="54" width="25" hidden="1" customWidth="1"/>
    <col min="55" max="55" width="19.17" hidden="1" customWidth="1"/>
    <col min="56" max="56" width="19.17" hidden="1" customWidth="1"/>
    <col min="57" max="57" width="66.5" customWidth="1"/>
    <col min="71" max="71" width="9.33" hidden="1"/>
    <col min="72" max="72" width="9.33" hidden="1"/>
    <col min="73" max="73" width="9.33" hidden="1"/>
    <col min="74" max="74" width="9.33" hidden="1"/>
    <col min="75" max="75" width="9.33" hidden="1"/>
    <col min="76" max="76" width="9.33" hidden="1"/>
    <col min="77" max="77" width="9.33" hidden="1"/>
    <col min="78" max="78" width="9.33" hidden="1"/>
    <col min="79" max="79" width="9.33" hidden="1"/>
    <col min="80" max="80" width="9.33" hidden="1"/>
    <col min="81" max="81" width="9.33" hidden="1"/>
    <col min="82" max="82" width="9.33" hidden="1"/>
    <col min="83" max="83" width="9.33" hidden="1"/>
    <col min="84" max="84" width="9.33" hidden="1"/>
    <col min="85" max="85" width="9.33" hidden="1"/>
    <col min="86" max="86" width="9.33" hidden="1"/>
    <col min="87" max="87" width="9.33" hidden="1"/>
    <col min="88" max="88" width="9.33" hidden="1"/>
    <col min="89" max="89" width="9.33" hidden="1"/>
  </cols>
  <sheetData>
    <row r="1" ht="21.36" customHeight="1">
      <c r="A1" s="10" t="s">
        <v>0</v>
      </c>
      <c r="B1" s="11"/>
      <c r="C1" s="11"/>
      <c r="D1" s="12" t="s">
        <v>1</v>
      </c>
      <c r="E1" s="11"/>
      <c r="F1" s="11"/>
      <c r="G1" s="11"/>
      <c r="H1" s="11"/>
      <c r="I1" s="11"/>
      <c r="J1" s="11"/>
      <c r="K1" s="13" t="s">
        <v>2</v>
      </c>
      <c r="L1" s="13"/>
      <c r="M1" s="13"/>
      <c r="N1" s="13"/>
      <c r="O1" s="13"/>
      <c r="P1" s="13"/>
      <c r="Q1" s="13"/>
      <c r="R1" s="13"/>
      <c r="S1" s="13"/>
      <c r="T1" s="11"/>
      <c r="U1" s="11"/>
      <c r="V1" s="11"/>
      <c r="W1" s="13" t="s">
        <v>3</v>
      </c>
      <c r="X1" s="13"/>
      <c r="Y1" s="13"/>
      <c r="Z1" s="13"/>
      <c r="AA1" s="13"/>
      <c r="AB1" s="13"/>
      <c r="AC1" s="13"/>
      <c r="AD1" s="13"/>
      <c r="AE1" s="13"/>
      <c r="AF1" s="13"/>
      <c r="AG1" s="11"/>
      <c r="AH1" s="11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5" t="s">
        <v>4</v>
      </c>
      <c r="BB1" s="15" t="s">
        <v>5</v>
      </c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T1" s="16" t="s">
        <v>6</v>
      </c>
      <c r="BU1" s="16" t="s">
        <v>6</v>
      </c>
    </row>
    <row r="2" ht="36.96" customHeight="1">
      <c r="C2" s="17" t="s">
        <v>7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R2" s="19" t="s">
        <v>8</v>
      </c>
      <c r="BS2" s="20" t="s">
        <v>9</v>
      </c>
      <c r="BT2" s="20" t="s">
        <v>10</v>
      </c>
    </row>
    <row r="3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3"/>
      <c r="BS3" s="20" t="s">
        <v>9</v>
      </c>
      <c r="BT3" s="20" t="s">
        <v>10</v>
      </c>
    </row>
    <row r="4" ht="36.96" customHeight="1">
      <c r="B4" s="24"/>
      <c r="C4" s="25" t="s">
        <v>11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7"/>
      <c r="AS4" s="18" t="s">
        <v>12</v>
      </c>
      <c r="BE4" s="28" t="s">
        <v>13</v>
      </c>
      <c r="BS4" s="20" t="s">
        <v>9</v>
      </c>
    </row>
    <row r="5" ht="14.4" customHeight="1">
      <c r="B5" s="24"/>
      <c r="C5" s="29"/>
      <c r="D5" s="30" t="s">
        <v>14</v>
      </c>
      <c r="E5" s="29"/>
      <c r="F5" s="29"/>
      <c r="G5" s="29"/>
      <c r="H5" s="29"/>
      <c r="I5" s="29"/>
      <c r="J5" s="29"/>
      <c r="K5" s="31" t="s">
        <v>15</v>
      </c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7"/>
      <c r="BE5" s="32" t="s">
        <v>16</v>
      </c>
      <c r="BS5" s="20" t="s">
        <v>9</v>
      </c>
    </row>
    <row r="6" ht="36.96" customHeight="1">
      <c r="B6" s="24"/>
      <c r="C6" s="29"/>
      <c r="D6" s="33" t="s">
        <v>17</v>
      </c>
      <c r="E6" s="29"/>
      <c r="F6" s="29"/>
      <c r="G6" s="29"/>
      <c r="H6" s="29"/>
      <c r="I6" s="29"/>
      <c r="J6" s="29"/>
      <c r="K6" s="34" t="s">
        <v>18</v>
      </c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7"/>
      <c r="BE6" s="35"/>
      <c r="BS6" s="20" t="s">
        <v>9</v>
      </c>
    </row>
    <row r="7" ht="14.4" customHeight="1">
      <c r="B7" s="24"/>
      <c r="C7" s="29"/>
      <c r="D7" s="36" t="s">
        <v>19</v>
      </c>
      <c r="E7" s="29"/>
      <c r="F7" s="29"/>
      <c r="G7" s="29"/>
      <c r="H7" s="29"/>
      <c r="I7" s="29"/>
      <c r="J7" s="29"/>
      <c r="K7" s="31" t="s">
        <v>5</v>
      </c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36" t="s">
        <v>20</v>
      </c>
      <c r="AL7" s="29"/>
      <c r="AM7" s="29"/>
      <c r="AN7" s="31" t="s">
        <v>5</v>
      </c>
      <c r="AO7" s="29"/>
      <c r="AP7" s="29"/>
      <c r="AQ7" s="27"/>
      <c r="BE7" s="35"/>
      <c r="BS7" s="20" t="s">
        <v>9</v>
      </c>
    </row>
    <row r="8" ht="14.4" customHeight="1">
      <c r="B8" s="24"/>
      <c r="C8" s="29"/>
      <c r="D8" s="36" t="s">
        <v>21</v>
      </c>
      <c r="E8" s="29"/>
      <c r="F8" s="29"/>
      <c r="G8" s="29"/>
      <c r="H8" s="29"/>
      <c r="I8" s="29"/>
      <c r="J8" s="29"/>
      <c r="K8" s="31" t="s">
        <v>22</v>
      </c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36" t="s">
        <v>23</v>
      </c>
      <c r="AL8" s="29"/>
      <c r="AM8" s="29"/>
      <c r="AN8" s="37" t="s">
        <v>24</v>
      </c>
      <c r="AO8" s="29"/>
      <c r="AP8" s="29"/>
      <c r="AQ8" s="27"/>
      <c r="BE8" s="35"/>
      <c r="BS8" s="20" t="s">
        <v>9</v>
      </c>
    </row>
    <row r="9" ht="14.4" customHeight="1">
      <c r="B9" s="24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7"/>
      <c r="BE9" s="35"/>
      <c r="BS9" s="20" t="s">
        <v>9</v>
      </c>
    </row>
    <row r="10" ht="14.4" customHeight="1">
      <c r="B10" s="24"/>
      <c r="C10" s="29"/>
      <c r="D10" s="36" t="s">
        <v>25</v>
      </c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36" t="s">
        <v>26</v>
      </c>
      <c r="AL10" s="29"/>
      <c r="AM10" s="29"/>
      <c r="AN10" s="31" t="s">
        <v>5</v>
      </c>
      <c r="AO10" s="29"/>
      <c r="AP10" s="29"/>
      <c r="AQ10" s="27"/>
      <c r="BE10" s="35"/>
      <c r="BS10" s="20" t="s">
        <v>9</v>
      </c>
    </row>
    <row r="11" ht="18.48" customHeight="1">
      <c r="B11" s="24"/>
      <c r="C11" s="29"/>
      <c r="D11" s="29"/>
      <c r="E11" s="31" t="s">
        <v>27</v>
      </c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36" t="s">
        <v>28</v>
      </c>
      <c r="AL11" s="29"/>
      <c r="AM11" s="29"/>
      <c r="AN11" s="31" t="s">
        <v>5</v>
      </c>
      <c r="AO11" s="29"/>
      <c r="AP11" s="29"/>
      <c r="AQ11" s="27"/>
      <c r="BE11" s="35"/>
      <c r="BS11" s="20" t="s">
        <v>9</v>
      </c>
    </row>
    <row r="12" ht="6.96" customHeight="1">
      <c r="B12" s="24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7"/>
      <c r="BE12" s="35"/>
      <c r="BS12" s="20" t="s">
        <v>9</v>
      </c>
    </row>
    <row r="13" ht="14.4" customHeight="1">
      <c r="B13" s="24"/>
      <c r="C13" s="29"/>
      <c r="D13" s="36" t="s">
        <v>29</v>
      </c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36" t="s">
        <v>26</v>
      </c>
      <c r="AL13" s="29"/>
      <c r="AM13" s="29"/>
      <c r="AN13" s="38" t="s">
        <v>30</v>
      </c>
      <c r="AO13" s="29"/>
      <c r="AP13" s="29"/>
      <c r="AQ13" s="27"/>
      <c r="BE13" s="35"/>
      <c r="BS13" s="20" t="s">
        <v>9</v>
      </c>
    </row>
    <row r="14">
      <c r="B14" s="24"/>
      <c r="C14" s="29"/>
      <c r="D14" s="29"/>
      <c r="E14" s="38" t="s">
        <v>30</v>
      </c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6" t="s">
        <v>28</v>
      </c>
      <c r="AL14" s="29"/>
      <c r="AM14" s="29"/>
      <c r="AN14" s="38" t="s">
        <v>30</v>
      </c>
      <c r="AO14" s="29"/>
      <c r="AP14" s="29"/>
      <c r="AQ14" s="27"/>
      <c r="BE14" s="35"/>
      <c r="BS14" s="20" t="s">
        <v>9</v>
      </c>
    </row>
    <row r="15" ht="6.96" customHeight="1">
      <c r="B15" s="24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7"/>
      <c r="BE15" s="35"/>
      <c r="BS15" s="20" t="s">
        <v>6</v>
      </c>
    </row>
    <row r="16" ht="14.4" customHeight="1">
      <c r="B16" s="24"/>
      <c r="C16" s="29"/>
      <c r="D16" s="36" t="s">
        <v>31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36" t="s">
        <v>26</v>
      </c>
      <c r="AL16" s="29"/>
      <c r="AM16" s="29"/>
      <c r="AN16" s="31" t="s">
        <v>5</v>
      </c>
      <c r="AO16" s="29"/>
      <c r="AP16" s="29"/>
      <c r="AQ16" s="27"/>
      <c r="BE16" s="35"/>
      <c r="BS16" s="20" t="s">
        <v>6</v>
      </c>
    </row>
    <row r="17" ht="18.48" customHeight="1">
      <c r="B17" s="24"/>
      <c r="C17" s="29"/>
      <c r="D17" s="29"/>
      <c r="E17" s="31" t="s">
        <v>32</v>
      </c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36" t="s">
        <v>28</v>
      </c>
      <c r="AL17" s="29"/>
      <c r="AM17" s="29"/>
      <c r="AN17" s="31" t="s">
        <v>5</v>
      </c>
      <c r="AO17" s="29"/>
      <c r="AP17" s="29"/>
      <c r="AQ17" s="27"/>
      <c r="BE17" s="35"/>
      <c r="BS17" s="20" t="s">
        <v>33</v>
      </c>
    </row>
    <row r="18" ht="6.96" customHeight="1">
      <c r="B18" s="24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7"/>
      <c r="BE18" s="35"/>
      <c r="BS18" s="20" t="s">
        <v>34</v>
      </c>
    </row>
    <row r="19" ht="14.4" customHeight="1">
      <c r="B19" s="24"/>
      <c r="C19" s="29"/>
      <c r="D19" s="36" t="s">
        <v>35</v>
      </c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36" t="s">
        <v>26</v>
      </c>
      <c r="AL19" s="29"/>
      <c r="AM19" s="29"/>
      <c r="AN19" s="31" t="s">
        <v>5</v>
      </c>
      <c r="AO19" s="29"/>
      <c r="AP19" s="29"/>
      <c r="AQ19" s="27"/>
      <c r="BE19" s="35"/>
      <c r="BS19" s="20" t="s">
        <v>34</v>
      </c>
    </row>
    <row r="20" ht="18.48" customHeight="1">
      <c r="B20" s="24"/>
      <c r="C20" s="29"/>
      <c r="D20" s="29"/>
      <c r="E20" s="31" t="s">
        <v>36</v>
      </c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36" t="s">
        <v>28</v>
      </c>
      <c r="AL20" s="29"/>
      <c r="AM20" s="29"/>
      <c r="AN20" s="31" t="s">
        <v>5</v>
      </c>
      <c r="AO20" s="29"/>
      <c r="AP20" s="29"/>
      <c r="AQ20" s="27"/>
      <c r="BE20" s="35"/>
    </row>
    <row r="21" ht="6.96" customHeight="1">
      <c r="B21" s="24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7"/>
      <c r="BE21" s="35"/>
    </row>
    <row r="22">
      <c r="B22" s="24"/>
      <c r="C22" s="29"/>
      <c r="D22" s="36" t="s">
        <v>37</v>
      </c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7"/>
      <c r="BE22" s="35"/>
    </row>
    <row r="23" ht="16.5" customHeight="1">
      <c r="B23" s="24"/>
      <c r="C23" s="29"/>
      <c r="D23" s="29"/>
      <c r="E23" s="40" t="s">
        <v>5</v>
      </c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29"/>
      <c r="AP23" s="29"/>
      <c r="AQ23" s="27"/>
      <c r="BE23" s="35"/>
    </row>
    <row r="24" ht="6.96" customHeight="1">
      <c r="B24" s="24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7"/>
      <c r="BE24" s="35"/>
    </row>
    <row r="25" ht="6.96" customHeight="1">
      <c r="B25" s="24"/>
      <c r="C25" s="29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29"/>
      <c r="AQ25" s="27"/>
      <c r="BE25" s="35"/>
    </row>
    <row r="26" ht="14.4" customHeight="1">
      <c r="B26" s="24"/>
      <c r="C26" s="29"/>
      <c r="D26" s="42" t="s">
        <v>38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43">
        <f>ROUND(AG87,2)</f>
        <v>0</v>
      </c>
      <c r="AL26" s="29"/>
      <c r="AM26" s="29"/>
      <c r="AN26" s="29"/>
      <c r="AO26" s="29"/>
      <c r="AP26" s="29"/>
      <c r="AQ26" s="27"/>
      <c r="BE26" s="35"/>
    </row>
    <row r="27" ht="14.4" customHeight="1">
      <c r="B27" s="24"/>
      <c r="C27" s="29"/>
      <c r="D27" s="42" t="s">
        <v>39</v>
      </c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43">
        <f>ROUND(AG93,2)</f>
        <v>0</v>
      </c>
      <c r="AL27" s="43"/>
      <c r="AM27" s="43"/>
      <c r="AN27" s="43"/>
      <c r="AO27" s="43"/>
      <c r="AP27" s="29"/>
      <c r="AQ27" s="27"/>
      <c r="BE27" s="35"/>
    </row>
    <row r="28" s="1" customFormat="1" ht="6.96" customHeight="1">
      <c r="B28" s="44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6"/>
      <c r="BE28" s="35"/>
    </row>
    <row r="29" s="1" customFormat="1" ht="25.92" customHeight="1">
      <c r="B29" s="44"/>
      <c r="C29" s="45"/>
      <c r="D29" s="47" t="s">
        <v>40</v>
      </c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9">
        <f>ROUND(AK26+AK27,2)</f>
        <v>0</v>
      </c>
      <c r="AL29" s="48"/>
      <c r="AM29" s="48"/>
      <c r="AN29" s="48"/>
      <c r="AO29" s="48"/>
      <c r="AP29" s="45"/>
      <c r="AQ29" s="46"/>
      <c r="BE29" s="35"/>
    </row>
    <row r="30" s="1" customFormat="1" ht="6.96" customHeight="1">
      <c r="B30" s="44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6"/>
      <c r="BE30" s="35"/>
    </row>
    <row r="31" s="2" customFormat="1" ht="14.4" customHeight="1">
      <c r="B31" s="50"/>
      <c r="C31" s="51"/>
      <c r="D31" s="52" t="s">
        <v>41</v>
      </c>
      <c r="E31" s="51"/>
      <c r="F31" s="52" t="s">
        <v>42</v>
      </c>
      <c r="G31" s="51"/>
      <c r="H31" s="51"/>
      <c r="I31" s="51"/>
      <c r="J31" s="51"/>
      <c r="K31" s="51"/>
      <c r="L31" s="53">
        <v>0.20000000000000001</v>
      </c>
      <c r="M31" s="51"/>
      <c r="N31" s="51"/>
      <c r="O31" s="51"/>
      <c r="P31" s="51"/>
      <c r="Q31" s="51"/>
      <c r="R31" s="51"/>
      <c r="S31" s="51"/>
      <c r="T31" s="54" t="s">
        <v>43</v>
      </c>
      <c r="U31" s="51"/>
      <c r="V31" s="51"/>
      <c r="W31" s="55">
        <f>ROUND(AZ87+SUM(CD94:CD98),2)</f>
        <v>0</v>
      </c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5">
        <f>ROUND(AV87+SUM(BY94:BY98),2)</f>
        <v>0</v>
      </c>
      <c r="AL31" s="51"/>
      <c r="AM31" s="51"/>
      <c r="AN31" s="51"/>
      <c r="AO31" s="51"/>
      <c r="AP31" s="51"/>
      <c r="AQ31" s="56"/>
      <c r="BE31" s="35"/>
    </row>
    <row r="32" s="2" customFormat="1" ht="14.4" customHeight="1">
      <c r="B32" s="50"/>
      <c r="C32" s="51"/>
      <c r="D32" s="51"/>
      <c r="E32" s="51"/>
      <c r="F32" s="52" t="s">
        <v>44</v>
      </c>
      <c r="G32" s="51"/>
      <c r="H32" s="51"/>
      <c r="I32" s="51"/>
      <c r="J32" s="51"/>
      <c r="K32" s="51"/>
      <c r="L32" s="53">
        <v>0.20000000000000001</v>
      </c>
      <c r="M32" s="51"/>
      <c r="N32" s="51"/>
      <c r="O32" s="51"/>
      <c r="P32" s="51"/>
      <c r="Q32" s="51"/>
      <c r="R32" s="51"/>
      <c r="S32" s="51"/>
      <c r="T32" s="54" t="s">
        <v>43</v>
      </c>
      <c r="U32" s="51"/>
      <c r="V32" s="51"/>
      <c r="W32" s="55">
        <f>ROUND(BA87+SUM(CE94:CE98),2)</f>
        <v>0</v>
      </c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5">
        <f>ROUND(AW87+SUM(BZ94:BZ98),2)</f>
        <v>0</v>
      </c>
      <c r="AL32" s="51"/>
      <c r="AM32" s="51"/>
      <c r="AN32" s="51"/>
      <c r="AO32" s="51"/>
      <c r="AP32" s="51"/>
      <c r="AQ32" s="56"/>
      <c r="BE32" s="35"/>
    </row>
    <row r="33" hidden="1" s="2" customFormat="1" ht="14.4" customHeight="1">
      <c r="B33" s="50"/>
      <c r="C33" s="51"/>
      <c r="D33" s="51"/>
      <c r="E33" s="51"/>
      <c r="F33" s="52" t="s">
        <v>45</v>
      </c>
      <c r="G33" s="51"/>
      <c r="H33" s="51"/>
      <c r="I33" s="51"/>
      <c r="J33" s="51"/>
      <c r="K33" s="51"/>
      <c r="L33" s="53">
        <v>0.20000000000000001</v>
      </c>
      <c r="M33" s="51"/>
      <c r="N33" s="51"/>
      <c r="O33" s="51"/>
      <c r="P33" s="51"/>
      <c r="Q33" s="51"/>
      <c r="R33" s="51"/>
      <c r="S33" s="51"/>
      <c r="T33" s="54" t="s">
        <v>43</v>
      </c>
      <c r="U33" s="51"/>
      <c r="V33" s="51"/>
      <c r="W33" s="55">
        <f>ROUND(BB87+SUM(CF94:CF98),2)</f>
        <v>0</v>
      </c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5">
        <v>0</v>
      </c>
      <c r="AL33" s="51"/>
      <c r="AM33" s="51"/>
      <c r="AN33" s="51"/>
      <c r="AO33" s="51"/>
      <c r="AP33" s="51"/>
      <c r="AQ33" s="56"/>
      <c r="BE33" s="35"/>
    </row>
    <row r="34" hidden="1" s="2" customFormat="1" ht="14.4" customHeight="1">
      <c r="B34" s="50"/>
      <c r="C34" s="51"/>
      <c r="D34" s="51"/>
      <c r="E34" s="51"/>
      <c r="F34" s="52" t="s">
        <v>46</v>
      </c>
      <c r="G34" s="51"/>
      <c r="H34" s="51"/>
      <c r="I34" s="51"/>
      <c r="J34" s="51"/>
      <c r="K34" s="51"/>
      <c r="L34" s="53">
        <v>0.20000000000000001</v>
      </c>
      <c r="M34" s="51"/>
      <c r="N34" s="51"/>
      <c r="O34" s="51"/>
      <c r="P34" s="51"/>
      <c r="Q34" s="51"/>
      <c r="R34" s="51"/>
      <c r="S34" s="51"/>
      <c r="T34" s="54" t="s">
        <v>43</v>
      </c>
      <c r="U34" s="51"/>
      <c r="V34" s="51"/>
      <c r="W34" s="55">
        <f>ROUND(BC87+SUM(CG94:CG98),2)</f>
        <v>0</v>
      </c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5">
        <v>0</v>
      </c>
      <c r="AL34" s="51"/>
      <c r="AM34" s="51"/>
      <c r="AN34" s="51"/>
      <c r="AO34" s="51"/>
      <c r="AP34" s="51"/>
      <c r="AQ34" s="56"/>
      <c r="BE34" s="35"/>
    </row>
    <row r="35" hidden="1" s="2" customFormat="1" ht="14.4" customHeight="1">
      <c r="B35" s="50"/>
      <c r="C35" s="51"/>
      <c r="D35" s="51"/>
      <c r="E35" s="51"/>
      <c r="F35" s="52" t="s">
        <v>47</v>
      </c>
      <c r="G35" s="51"/>
      <c r="H35" s="51"/>
      <c r="I35" s="51"/>
      <c r="J35" s="51"/>
      <c r="K35" s="51"/>
      <c r="L35" s="53">
        <v>0</v>
      </c>
      <c r="M35" s="51"/>
      <c r="N35" s="51"/>
      <c r="O35" s="51"/>
      <c r="P35" s="51"/>
      <c r="Q35" s="51"/>
      <c r="R35" s="51"/>
      <c r="S35" s="51"/>
      <c r="T35" s="54" t="s">
        <v>43</v>
      </c>
      <c r="U35" s="51"/>
      <c r="V35" s="51"/>
      <c r="W35" s="55">
        <f>ROUND(BD87+SUM(CH94:CH98),2)</f>
        <v>0</v>
      </c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5">
        <v>0</v>
      </c>
      <c r="AL35" s="51"/>
      <c r="AM35" s="51"/>
      <c r="AN35" s="51"/>
      <c r="AO35" s="51"/>
      <c r="AP35" s="51"/>
      <c r="AQ35" s="56"/>
    </row>
    <row r="36" s="1" customFormat="1" ht="6.96" customHeight="1">
      <c r="B36" s="44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6"/>
    </row>
    <row r="37" s="1" customFormat="1" ht="25.92" customHeight="1">
      <c r="B37" s="44"/>
      <c r="C37" s="57"/>
      <c r="D37" s="58" t="s">
        <v>48</v>
      </c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60" t="s">
        <v>49</v>
      </c>
      <c r="U37" s="59"/>
      <c r="V37" s="59"/>
      <c r="W37" s="59"/>
      <c r="X37" s="61" t="s">
        <v>50</v>
      </c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62">
        <f>SUM(AK29:AK35)</f>
        <v>0</v>
      </c>
      <c r="AL37" s="59"/>
      <c r="AM37" s="59"/>
      <c r="AN37" s="59"/>
      <c r="AO37" s="63"/>
      <c r="AP37" s="57"/>
      <c r="AQ37" s="46"/>
    </row>
    <row r="38" s="1" customFormat="1" ht="14.4" customHeight="1">
      <c r="B38" s="44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6"/>
    </row>
    <row r="39">
      <c r="B39" s="24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7"/>
    </row>
    <row r="40">
      <c r="B40" s="24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7"/>
    </row>
    <row r="41">
      <c r="B41" s="24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7"/>
    </row>
    <row r="42">
      <c r="B42" s="24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7"/>
    </row>
    <row r="43">
      <c r="B43" s="24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7"/>
    </row>
    <row r="44">
      <c r="B44" s="24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7"/>
    </row>
    <row r="45">
      <c r="B45" s="24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7"/>
    </row>
    <row r="46">
      <c r="B46" s="24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7"/>
    </row>
    <row r="47">
      <c r="B47" s="24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7"/>
    </row>
    <row r="48">
      <c r="B48" s="24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7"/>
    </row>
    <row r="49" s="1" customFormat="1">
      <c r="B49" s="44"/>
      <c r="C49" s="45"/>
      <c r="D49" s="64" t="s">
        <v>51</v>
      </c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6"/>
      <c r="AA49" s="45"/>
      <c r="AB49" s="45"/>
      <c r="AC49" s="64" t="s">
        <v>52</v>
      </c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6"/>
      <c r="AP49" s="45"/>
      <c r="AQ49" s="46"/>
    </row>
    <row r="50">
      <c r="B50" s="24"/>
      <c r="C50" s="29"/>
      <c r="D50" s="67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68"/>
      <c r="AA50" s="29"/>
      <c r="AB50" s="29"/>
      <c r="AC50" s="67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68"/>
      <c r="AP50" s="29"/>
      <c r="AQ50" s="27"/>
    </row>
    <row r="51">
      <c r="B51" s="24"/>
      <c r="C51" s="29"/>
      <c r="D51" s="67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68"/>
      <c r="AA51" s="29"/>
      <c r="AB51" s="29"/>
      <c r="AC51" s="67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68"/>
      <c r="AP51" s="29"/>
      <c r="AQ51" s="27"/>
    </row>
    <row r="52">
      <c r="B52" s="24"/>
      <c r="C52" s="29"/>
      <c r="D52" s="67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68"/>
      <c r="AA52" s="29"/>
      <c r="AB52" s="29"/>
      <c r="AC52" s="67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68"/>
      <c r="AP52" s="29"/>
      <c r="AQ52" s="27"/>
    </row>
    <row r="53">
      <c r="B53" s="24"/>
      <c r="C53" s="29"/>
      <c r="D53" s="67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68"/>
      <c r="AA53" s="29"/>
      <c r="AB53" s="29"/>
      <c r="AC53" s="67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68"/>
      <c r="AP53" s="29"/>
      <c r="AQ53" s="27"/>
    </row>
    <row r="54">
      <c r="B54" s="24"/>
      <c r="C54" s="29"/>
      <c r="D54" s="67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68"/>
      <c r="AA54" s="29"/>
      <c r="AB54" s="29"/>
      <c r="AC54" s="67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68"/>
      <c r="AP54" s="29"/>
      <c r="AQ54" s="27"/>
    </row>
    <row r="55">
      <c r="B55" s="24"/>
      <c r="C55" s="29"/>
      <c r="D55" s="67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68"/>
      <c r="AA55" s="29"/>
      <c r="AB55" s="29"/>
      <c r="AC55" s="67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68"/>
      <c r="AP55" s="29"/>
      <c r="AQ55" s="27"/>
    </row>
    <row r="56">
      <c r="B56" s="24"/>
      <c r="C56" s="29"/>
      <c r="D56" s="67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68"/>
      <c r="AA56" s="29"/>
      <c r="AB56" s="29"/>
      <c r="AC56" s="67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68"/>
      <c r="AP56" s="29"/>
      <c r="AQ56" s="27"/>
    </row>
    <row r="57">
      <c r="B57" s="24"/>
      <c r="C57" s="29"/>
      <c r="D57" s="67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68"/>
      <c r="AA57" s="29"/>
      <c r="AB57" s="29"/>
      <c r="AC57" s="67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68"/>
      <c r="AP57" s="29"/>
      <c r="AQ57" s="27"/>
    </row>
    <row r="58" s="1" customFormat="1">
      <c r="B58" s="44"/>
      <c r="C58" s="45"/>
      <c r="D58" s="69" t="s">
        <v>53</v>
      </c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1" t="s">
        <v>54</v>
      </c>
      <c r="S58" s="70"/>
      <c r="T58" s="70"/>
      <c r="U58" s="70"/>
      <c r="V58" s="70"/>
      <c r="W58" s="70"/>
      <c r="X58" s="70"/>
      <c r="Y58" s="70"/>
      <c r="Z58" s="72"/>
      <c r="AA58" s="45"/>
      <c r="AB58" s="45"/>
      <c r="AC58" s="69" t="s">
        <v>53</v>
      </c>
      <c r="AD58" s="70"/>
      <c r="AE58" s="70"/>
      <c r="AF58" s="70"/>
      <c r="AG58" s="70"/>
      <c r="AH58" s="70"/>
      <c r="AI58" s="70"/>
      <c r="AJ58" s="70"/>
      <c r="AK58" s="70"/>
      <c r="AL58" s="70"/>
      <c r="AM58" s="71" t="s">
        <v>54</v>
      </c>
      <c r="AN58" s="70"/>
      <c r="AO58" s="72"/>
      <c r="AP58" s="45"/>
      <c r="AQ58" s="46"/>
    </row>
    <row r="59">
      <c r="B59" s="24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7"/>
    </row>
    <row r="60" s="1" customFormat="1">
      <c r="B60" s="44"/>
      <c r="C60" s="45"/>
      <c r="D60" s="64" t="s">
        <v>55</v>
      </c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6"/>
      <c r="AA60" s="45"/>
      <c r="AB60" s="45"/>
      <c r="AC60" s="64" t="s">
        <v>56</v>
      </c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6"/>
      <c r="AP60" s="45"/>
      <c r="AQ60" s="46"/>
    </row>
    <row r="61">
      <c r="B61" s="24"/>
      <c r="C61" s="29"/>
      <c r="D61" s="67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68"/>
      <c r="AA61" s="29"/>
      <c r="AB61" s="29"/>
      <c r="AC61" s="67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68"/>
      <c r="AP61" s="29"/>
      <c r="AQ61" s="27"/>
    </row>
    <row r="62">
      <c r="B62" s="24"/>
      <c r="C62" s="29"/>
      <c r="D62" s="67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68"/>
      <c r="AA62" s="29"/>
      <c r="AB62" s="29"/>
      <c r="AC62" s="67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68"/>
      <c r="AP62" s="29"/>
      <c r="AQ62" s="27"/>
    </row>
    <row r="63">
      <c r="B63" s="24"/>
      <c r="C63" s="29"/>
      <c r="D63" s="67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68"/>
      <c r="AA63" s="29"/>
      <c r="AB63" s="29"/>
      <c r="AC63" s="67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68"/>
      <c r="AP63" s="29"/>
      <c r="AQ63" s="27"/>
    </row>
    <row r="64">
      <c r="B64" s="24"/>
      <c r="C64" s="29"/>
      <c r="D64" s="67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68"/>
      <c r="AA64" s="29"/>
      <c r="AB64" s="29"/>
      <c r="AC64" s="67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68"/>
      <c r="AP64" s="29"/>
      <c r="AQ64" s="27"/>
    </row>
    <row r="65">
      <c r="B65" s="24"/>
      <c r="C65" s="29"/>
      <c r="D65" s="67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68"/>
      <c r="AA65" s="29"/>
      <c r="AB65" s="29"/>
      <c r="AC65" s="67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68"/>
      <c r="AP65" s="29"/>
      <c r="AQ65" s="27"/>
    </row>
    <row r="66">
      <c r="B66" s="24"/>
      <c r="C66" s="29"/>
      <c r="D66" s="67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68"/>
      <c r="AA66" s="29"/>
      <c r="AB66" s="29"/>
      <c r="AC66" s="67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68"/>
      <c r="AP66" s="29"/>
      <c r="AQ66" s="27"/>
    </row>
    <row r="67">
      <c r="B67" s="24"/>
      <c r="C67" s="29"/>
      <c r="D67" s="67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68"/>
      <c r="AA67" s="29"/>
      <c r="AB67" s="29"/>
      <c r="AC67" s="67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68"/>
      <c r="AP67" s="29"/>
      <c r="AQ67" s="27"/>
    </row>
    <row r="68">
      <c r="B68" s="24"/>
      <c r="C68" s="29"/>
      <c r="D68" s="67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68"/>
      <c r="AA68" s="29"/>
      <c r="AB68" s="29"/>
      <c r="AC68" s="67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68"/>
      <c r="AP68" s="29"/>
      <c r="AQ68" s="27"/>
    </row>
    <row r="69" s="1" customFormat="1">
      <c r="B69" s="44"/>
      <c r="C69" s="45"/>
      <c r="D69" s="69" t="s">
        <v>53</v>
      </c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1" t="s">
        <v>54</v>
      </c>
      <c r="S69" s="70"/>
      <c r="T69" s="70"/>
      <c r="U69" s="70"/>
      <c r="V69" s="70"/>
      <c r="W69" s="70"/>
      <c r="X69" s="70"/>
      <c r="Y69" s="70"/>
      <c r="Z69" s="72"/>
      <c r="AA69" s="45"/>
      <c r="AB69" s="45"/>
      <c r="AC69" s="69" t="s">
        <v>53</v>
      </c>
      <c r="AD69" s="70"/>
      <c r="AE69" s="70"/>
      <c r="AF69" s="70"/>
      <c r="AG69" s="70"/>
      <c r="AH69" s="70"/>
      <c r="AI69" s="70"/>
      <c r="AJ69" s="70"/>
      <c r="AK69" s="70"/>
      <c r="AL69" s="70"/>
      <c r="AM69" s="71" t="s">
        <v>54</v>
      </c>
      <c r="AN69" s="70"/>
      <c r="AO69" s="72"/>
      <c r="AP69" s="45"/>
      <c r="AQ69" s="46"/>
    </row>
    <row r="70" s="1" customFormat="1" ht="6.96" customHeight="1">
      <c r="B70" s="44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6"/>
    </row>
    <row r="71" s="1" customFormat="1" ht="6.96" customHeight="1">
      <c r="B71" s="73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5"/>
    </row>
    <row r="75" s="1" customFormat="1" ht="6.96" customHeight="1">
      <c r="B75" s="76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  <c r="AO75" s="77"/>
      <c r="AP75" s="77"/>
      <c r="AQ75" s="78"/>
    </row>
    <row r="76" s="1" customFormat="1" ht="36.96" customHeight="1">
      <c r="B76" s="44"/>
      <c r="C76" s="25" t="s">
        <v>57</v>
      </c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46"/>
    </row>
    <row r="77" s="3" customFormat="1" ht="14.4" customHeight="1">
      <c r="B77" s="79"/>
      <c r="C77" s="36" t="s">
        <v>14</v>
      </c>
      <c r="D77" s="80"/>
      <c r="E77" s="80"/>
      <c r="F77" s="80"/>
      <c r="G77" s="80"/>
      <c r="H77" s="80"/>
      <c r="I77" s="80"/>
      <c r="J77" s="80"/>
      <c r="K77" s="80"/>
      <c r="L77" s="80" t="str">
        <f>K5</f>
        <v>2017/2</v>
      </c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  <c r="AK77" s="80"/>
      <c r="AL77" s="80"/>
      <c r="AM77" s="80"/>
      <c r="AN77" s="80"/>
      <c r="AO77" s="80"/>
      <c r="AP77" s="80"/>
      <c r="AQ77" s="81"/>
    </row>
    <row r="78" s="4" customFormat="1" ht="36.96" customHeight="1">
      <c r="B78" s="82"/>
      <c r="C78" s="83" t="s">
        <v>17</v>
      </c>
      <c r="D78" s="84"/>
      <c r="E78" s="84"/>
      <c r="F78" s="84"/>
      <c r="G78" s="84"/>
      <c r="H78" s="84"/>
      <c r="I78" s="84"/>
      <c r="J78" s="84"/>
      <c r="K78" s="84"/>
      <c r="L78" s="85" t="str">
        <f>K6</f>
        <v>Kultúrny dom Nižná Boca - zmena vykurovania</v>
      </c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84"/>
      <c r="AQ78" s="86"/>
    </row>
    <row r="79" s="1" customFormat="1" ht="6.96" customHeight="1">
      <c r="B79" s="44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6"/>
    </row>
    <row r="80" s="1" customFormat="1">
      <c r="B80" s="44"/>
      <c r="C80" s="36" t="s">
        <v>21</v>
      </c>
      <c r="D80" s="45"/>
      <c r="E80" s="45"/>
      <c r="F80" s="45"/>
      <c r="G80" s="45"/>
      <c r="H80" s="45"/>
      <c r="I80" s="45"/>
      <c r="J80" s="45"/>
      <c r="K80" s="45"/>
      <c r="L80" s="87" t="str">
        <f>IF(K8="","",K8)</f>
        <v>Nižná Boca</v>
      </c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36" t="s">
        <v>23</v>
      </c>
      <c r="AJ80" s="45"/>
      <c r="AK80" s="45"/>
      <c r="AL80" s="45"/>
      <c r="AM80" s="88" t="str">
        <f> IF(AN8= "","",AN8)</f>
        <v>17. 9. 2017</v>
      </c>
      <c r="AN80" s="45"/>
      <c r="AO80" s="45"/>
      <c r="AP80" s="45"/>
      <c r="AQ80" s="46"/>
    </row>
    <row r="81" s="1" customFormat="1" ht="6.96" customHeight="1">
      <c r="B81" s="44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6"/>
    </row>
    <row r="82" s="1" customFormat="1">
      <c r="B82" s="44"/>
      <c r="C82" s="36" t="s">
        <v>25</v>
      </c>
      <c r="D82" s="45"/>
      <c r="E82" s="45"/>
      <c r="F82" s="45"/>
      <c r="G82" s="45"/>
      <c r="H82" s="45"/>
      <c r="I82" s="45"/>
      <c r="J82" s="45"/>
      <c r="K82" s="45"/>
      <c r="L82" s="80" t="str">
        <f>IF(E11= "","",E11)</f>
        <v>Obec Nižná Boca</v>
      </c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36" t="s">
        <v>31</v>
      </c>
      <c r="AJ82" s="45"/>
      <c r="AK82" s="45"/>
      <c r="AL82" s="45"/>
      <c r="AM82" s="80" t="str">
        <f>IF(E17="","",E17)</f>
        <v>Študio B, L.hrádok, arch. Hradský</v>
      </c>
      <c r="AN82" s="80"/>
      <c r="AO82" s="80"/>
      <c r="AP82" s="80"/>
      <c r="AQ82" s="46"/>
      <c r="AS82" s="89" t="s">
        <v>58</v>
      </c>
      <c r="AT82" s="90"/>
      <c r="AU82" s="65"/>
      <c r="AV82" s="65"/>
      <c r="AW82" s="65"/>
      <c r="AX82" s="65"/>
      <c r="AY82" s="65"/>
      <c r="AZ82" s="65"/>
      <c r="BA82" s="65"/>
      <c r="BB82" s="65"/>
      <c r="BC82" s="65"/>
      <c r="BD82" s="66"/>
    </row>
    <row r="83" s="1" customFormat="1">
      <c r="B83" s="44"/>
      <c r="C83" s="36" t="s">
        <v>29</v>
      </c>
      <c r="D83" s="45"/>
      <c r="E83" s="45"/>
      <c r="F83" s="45"/>
      <c r="G83" s="45"/>
      <c r="H83" s="45"/>
      <c r="I83" s="45"/>
      <c r="J83" s="45"/>
      <c r="K83" s="45"/>
      <c r="L83" s="80" t="str">
        <f>IF(E14= "Vyplň údaj","",E14)</f>
        <v/>
      </c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36" t="s">
        <v>35</v>
      </c>
      <c r="AJ83" s="45"/>
      <c r="AK83" s="45"/>
      <c r="AL83" s="45"/>
      <c r="AM83" s="80" t="str">
        <f>IF(E20="","",E20)</f>
        <v>Mejcher</v>
      </c>
      <c r="AN83" s="80"/>
      <c r="AO83" s="80"/>
      <c r="AP83" s="80"/>
      <c r="AQ83" s="46"/>
      <c r="AS83" s="91"/>
      <c r="AT83" s="52"/>
      <c r="AU83" s="45"/>
      <c r="AV83" s="45"/>
      <c r="AW83" s="45"/>
      <c r="AX83" s="45"/>
      <c r="AY83" s="45"/>
      <c r="AZ83" s="45"/>
      <c r="BA83" s="45"/>
      <c r="BB83" s="45"/>
      <c r="BC83" s="45"/>
      <c r="BD83" s="92"/>
    </row>
    <row r="84" s="1" customFormat="1" ht="10.8" customHeight="1">
      <c r="B84" s="44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6"/>
      <c r="AS84" s="91"/>
      <c r="AT84" s="52"/>
      <c r="AU84" s="45"/>
      <c r="AV84" s="45"/>
      <c r="AW84" s="45"/>
      <c r="AX84" s="45"/>
      <c r="AY84" s="45"/>
      <c r="AZ84" s="45"/>
      <c r="BA84" s="45"/>
      <c r="BB84" s="45"/>
      <c r="BC84" s="45"/>
      <c r="BD84" s="92"/>
    </row>
    <row r="85" s="1" customFormat="1" ht="29.28" customHeight="1">
      <c r="B85" s="44"/>
      <c r="C85" s="93" t="s">
        <v>59</v>
      </c>
      <c r="D85" s="94"/>
      <c r="E85" s="94"/>
      <c r="F85" s="94"/>
      <c r="G85" s="94"/>
      <c r="H85" s="95"/>
      <c r="I85" s="96" t="s">
        <v>60</v>
      </c>
      <c r="J85" s="94"/>
      <c r="K85" s="94"/>
      <c r="L85" s="94"/>
      <c r="M85" s="94"/>
      <c r="N85" s="94"/>
      <c r="O85" s="94"/>
      <c r="P85" s="94"/>
      <c r="Q85" s="94"/>
      <c r="R85" s="94"/>
      <c r="S85" s="94"/>
      <c r="T85" s="94"/>
      <c r="U85" s="94"/>
      <c r="V85" s="94"/>
      <c r="W85" s="94"/>
      <c r="X85" s="94"/>
      <c r="Y85" s="94"/>
      <c r="Z85" s="94"/>
      <c r="AA85" s="94"/>
      <c r="AB85" s="94"/>
      <c r="AC85" s="94"/>
      <c r="AD85" s="94"/>
      <c r="AE85" s="94"/>
      <c r="AF85" s="94"/>
      <c r="AG85" s="96" t="s">
        <v>61</v>
      </c>
      <c r="AH85" s="94"/>
      <c r="AI85" s="94"/>
      <c r="AJ85" s="94"/>
      <c r="AK85" s="94"/>
      <c r="AL85" s="94"/>
      <c r="AM85" s="94"/>
      <c r="AN85" s="96" t="s">
        <v>62</v>
      </c>
      <c r="AO85" s="94"/>
      <c r="AP85" s="97"/>
      <c r="AQ85" s="46"/>
      <c r="AS85" s="98" t="s">
        <v>63</v>
      </c>
      <c r="AT85" s="99" t="s">
        <v>64</v>
      </c>
      <c r="AU85" s="99" t="s">
        <v>65</v>
      </c>
      <c r="AV85" s="99" t="s">
        <v>66</v>
      </c>
      <c r="AW85" s="99" t="s">
        <v>67</v>
      </c>
      <c r="AX85" s="99" t="s">
        <v>68</v>
      </c>
      <c r="AY85" s="99" t="s">
        <v>69</v>
      </c>
      <c r="AZ85" s="99" t="s">
        <v>70</v>
      </c>
      <c r="BA85" s="99" t="s">
        <v>71</v>
      </c>
      <c r="BB85" s="99" t="s">
        <v>72</v>
      </c>
      <c r="BC85" s="99" t="s">
        <v>73</v>
      </c>
      <c r="BD85" s="100" t="s">
        <v>74</v>
      </c>
    </row>
    <row r="86" s="1" customFormat="1" ht="10.8" customHeight="1">
      <c r="B86" s="44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6"/>
      <c r="AS86" s="101"/>
      <c r="AT86" s="65"/>
      <c r="AU86" s="65"/>
      <c r="AV86" s="65"/>
      <c r="AW86" s="65"/>
      <c r="AX86" s="65"/>
      <c r="AY86" s="65"/>
      <c r="AZ86" s="65"/>
      <c r="BA86" s="65"/>
      <c r="BB86" s="65"/>
      <c r="BC86" s="65"/>
      <c r="BD86" s="66"/>
    </row>
    <row r="87" s="4" customFormat="1" ht="32.4" customHeight="1">
      <c r="B87" s="82"/>
      <c r="C87" s="102" t="s">
        <v>75</v>
      </c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  <c r="AC87" s="103"/>
      <c r="AD87" s="103"/>
      <c r="AE87" s="103"/>
      <c r="AF87" s="103"/>
      <c r="AG87" s="104">
        <f>ROUND(SUM(AG88:AG91),2)</f>
        <v>0</v>
      </c>
      <c r="AH87" s="104"/>
      <c r="AI87" s="104"/>
      <c r="AJ87" s="104"/>
      <c r="AK87" s="104"/>
      <c r="AL87" s="104"/>
      <c r="AM87" s="104"/>
      <c r="AN87" s="105">
        <f>SUM(AG87,AT87)</f>
        <v>0</v>
      </c>
      <c r="AO87" s="105"/>
      <c r="AP87" s="105"/>
      <c r="AQ87" s="86"/>
      <c r="AS87" s="106">
        <f>ROUND(SUM(AS88:AS91),2)</f>
        <v>0</v>
      </c>
      <c r="AT87" s="107">
        <f>ROUND(SUM(AV87:AW87),2)</f>
        <v>0</v>
      </c>
      <c r="AU87" s="108">
        <f>ROUND(SUM(AU88:AU91),5)</f>
        <v>0</v>
      </c>
      <c r="AV87" s="107">
        <f>ROUND(AZ87*L31,2)</f>
        <v>0</v>
      </c>
      <c r="AW87" s="107">
        <f>ROUND(BA87*L32,2)</f>
        <v>0</v>
      </c>
      <c r="AX87" s="107">
        <f>ROUND(BB87*L31,2)</f>
        <v>0</v>
      </c>
      <c r="AY87" s="107">
        <f>ROUND(BC87*L32,2)</f>
        <v>0</v>
      </c>
      <c r="AZ87" s="107">
        <f>ROUND(SUM(AZ88:AZ91),2)</f>
        <v>0</v>
      </c>
      <c r="BA87" s="107">
        <f>ROUND(SUM(BA88:BA91),2)</f>
        <v>0</v>
      </c>
      <c r="BB87" s="107">
        <f>ROUND(SUM(BB88:BB91),2)</f>
        <v>0</v>
      </c>
      <c r="BC87" s="107">
        <f>ROUND(SUM(BC88:BC91),2)</f>
        <v>0</v>
      </c>
      <c r="BD87" s="109">
        <f>ROUND(SUM(BD88:BD91),2)</f>
        <v>0</v>
      </c>
      <c r="BS87" s="110" t="s">
        <v>76</v>
      </c>
      <c r="BT87" s="110" t="s">
        <v>77</v>
      </c>
      <c r="BU87" s="111" t="s">
        <v>78</v>
      </c>
      <c r="BV87" s="110" t="s">
        <v>79</v>
      </c>
      <c r="BW87" s="110" t="s">
        <v>80</v>
      </c>
      <c r="BX87" s="110" t="s">
        <v>81</v>
      </c>
    </row>
    <row r="88" s="5" customFormat="1" ht="16.5" customHeight="1">
      <c r="A88" s="112" t="s">
        <v>82</v>
      </c>
      <c r="B88" s="113"/>
      <c r="C88" s="114"/>
      <c r="D88" s="115" t="s">
        <v>83</v>
      </c>
      <c r="E88" s="115"/>
      <c r="F88" s="115"/>
      <c r="G88" s="115"/>
      <c r="H88" s="115"/>
      <c r="I88" s="116"/>
      <c r="J88" s="115" t="s">
        <v>84</v>
      </c>
      <c r="K88" s="115"/>
      <c r="L88" s="115"/>
      <c r="M88" s="115"/>
      <c r="N88" s="115"/>
      <c r="O88" s="115"/>
      <c r="P88" s="115"/>
      <c r="Q88" s="115"/>
      <c r="R88" s="115"/>
      <c r="S88" s="115"/>
      <c r="T88" s="115"/>
      <c r="U88" s="115"/>
      <c r="V88" s="115"/>
      <c r="W88" s="115"/>
      <c r="X88" s="115"/>
      <c r="Y88" s="115"/>
      <c r="Z88" s="115"/>
      <c r="AA88" s="115"/>
      <c r="AB88" s="115"/>
      <c r="AC88" s="115"/>
      <c r="AD88" s="115"/>
      <c r="AE88" s="115"/>
      <c r="AF88" s="115"/>
      <c r="AG88" s="117">
        <f>'SO UK - UK + kotolňa'!M30</f>
        <v>0</v>
      </c>
      <c r="AH88" s="116"/>
      <c r="AI88" s="116"/>
      <c r="AJ88" s="116"/>
      <c r="AK88" s="116"/>
      <c r="AL88" s="116"/>
      <c r="AM88" s="116"/>
      <c r="AN88" s="117">
        <f>SUM(AG88,AT88)</f>
        <v>0</v>
      </c>
      <c r="AO88" s="116"/>
      <c r="AP88" s="116"/>
      <c r="AQ88" s="118"/>
      <c r="AS88" s="119">
        <f>'SO UK - UK + kotolňa'!M28</f>
        <v>0</v>
      </c>
      <c r="AT88" s="120">
        <f>ROUND(SUM(AV88:AW88),2)</f>
        <v>0</v>
      </c>
      <c r="AU88" s="121">
        <f>'SO UK - UK + kotolňa'!W122</f>
        <v>0</v>
      </c>
      <c r="AV88" s="120">
        <f>'SO UK - UK + kotolňa'!M32</f>
        <v>0</v>
      </c>
      <c r="AW88" s="120">
        <f>'SO UK - UK + kotolňa'!M33</f>
        <v>0</v>
      </c>
      <c r="AX88" s="120">
        <f>'SO UK - UK + kotolňa'!M34</f>
        <v>0</v>
      </c>
      <c r="AY88" s="120">
        <f>'SO UK - UK + kotolňa'!M35</f>
        <v>0</v>
      </c>
      <c r="AZ88" s="120">
        <f>'SO UK - UK + kotolňa'!H32</f>
        <v>0</v>
      </c>
      <c r="BA88" s="120">
        <f>'SO UK - UK + kotolňa'!H33</f>
        <v>0</v>
      </c>
      <c r="BB88" s="120">
        <f>'SO UK - UK + kotolňa'!H34</f>
        <v>0</v>
      </c>
      <c r="BC88" s="120">
        <f>'SO UK - UK + kotolňa'!H35</f>
        <v>0</v>
      </c>
      <c r="BD88" s="122">
        <f>'SO UK - UK + kotolňa'!H36</f>
        <v>0</v>
      </c>
      <c r="BT88" s="123" t="s">
        <v>85</v>
      </c>
      <c r="BV88" s="123" t="s">
        <v>79</v>
      </c>
      <c r="BW88" s="123" t="s">
        <v>86</v>
      </c>
      <c r="BX88" s="123" t="s">
        <v>80</v>
      </c>
    </row>
    <row r="89" s="5" customFormat="1" ht="16.5" customHeight="1">
      <c r="A89" s="112" t="s">
        <v>82</v>
      </c>
      <c r="B89" s="113"/>
      <c r="C89" s="114"/>
      <c r="D89" s="115" t="s">
        <v>87</v>
      </c>
      <c r="E89" s="115"/>
      <c r="F89" s="115"/>
      <c r="G89" s="115"/>
      <c r="H89" s="115"/>
      <c r="I89" s="116"/>
      <c r="J89" s="115" t="s">
        <v>88</v>
      </c>
      <c r="K89" s="115"/>
      <c r="L89" s="115"/>
      <c r="M89" s="115"/>
      <c r="N89" s="115"/>
      <c r="O89" s="115"/>
      <c r="P89" s="115"/>
      <c r="Q89" s="115"/>
      <c r="R89" s="115"/>
      <c r="S89" s="115"/>
      <c r="T89" s="115"/>
      <c r="U89" s="115"/>
      <c r="V89" s="115"/>
      <c r="W89" s="115"/>
      <c r="X89" s="115"/>
      <c r="Y89" s="115"/>
      <c r="Z89" s="115"/>
      <c r="AA89" s="115"/>
      <c r="AB89" s="115"/>
      <c r="AC89" s="115"/>
      <c r="AD89" s="115"/>
      <c r="AE89" s="115"/>
      <c r="AF89" s="115"/>
      <c r="AG89" s="117">
        <f>'SO A - drenáž ext.+ inter. '!M30</f>
        <v>0</v>
      </c>
      <c r="AH89" s="116"/>
      <c r="AI89" s="116"/>
      <c r="AJ89" s="116"/>
      <c r="AK89" s="116"/>
      <c r="AL89" s="116"/>
      <c r="AM89" s="116"/>
      <c r="AN89" s="117">
        <f>SUM(AG89,AT89)</f>
        <v>0</v>
      </c>
      <c r="AO89" s="116"/>
      <c r="AP89" s="116"/>
      <c r="AQ89" s="118"/>
      <c r="AS89" s="119">
        <f>'SO A - drenáž ext.+ inter. '!M28</f>
        <v>0</v>
      </c>
      <c r="AT89" s="120">
        <f>ROUND(SUM(AV89:AW89),2)</f>
        <v>0</v>
      </c>
      <c r="AU89" s="121">
        <f>'SO A - drenáž ext.+ inter. '!W126</f>
        <v>0</v>
      </c>
      <c r="AV89" s="120">
        <f>'SO A - drenáž ext.+ inter. '!M32</f>
        <v>0</v>
      </c>
      <c r="AW89" s="120">
        <f>'SO A - drenáž ext.+ inter. '!M33</f>
        <v>0</v>
      </c>
      <c r="AX89" s="120">
        <f>'SO A - drenáž ext.+ inter. '!M34</f>
        <v>0</v>
      </c>
      <c r="AY89" s="120">
        <f>'SO A - drenáž ext.+ inter. '!M35</f>
        <v>0</v>
      </c>
      <c r="AZ89" s="120">
        <f>'SO A - drenáž ext.+ inter. '!H32</f>
        <v>0</v>
      </c>
      <c r="BA89" s="120">
        <f>'SO A - drenáž ext.+ inter. '!H33</f>
        <v>0</v>
      </c>
      <c r="BB89" s="120">
        <f>'SO A - drenáž ext.+ inter. '!H34</f>
        <v>0</v>
      </c>
      <c r="BC89" s="120">
        <f>'SO A - drenáž ext.+ inter. '!H35</f>
        <v>0</v>
      </c>
      <c r="BD89" s="122">
        <f>'SO A - drenáž ext.+ inter. '!H36</f>
        <v>0</v>
      </c>
      <c r="BT89" s="123" t="s">
        <v>85</v>
      </c>
      <c r="BV89" s="123" t="s">
        <v>79</v>
      </c>
      <c r="BW89" s="123" t="s">
        <v>89</v>
      </c>
      <c r="BX89" s="123" t="s">
        <v>80</v>
      </c>
    </row>
    <row r="90" s="5" customFormat="1" ht="16.5" customHeight="1">
      <c r="A90" s="112" t="s">
        <v>82</v>
      </c>
      <c r="B90" s="113"/>
      <c r="C90" s="114"/>
      <c r="D90" s="115" t="s">
        <v>90</v>
      </c>
      <c r="E90" s="115"/>
      <c r="F90" s="115"/>
      <c r="G90" s="115"/>
      <c r="H90" s="115"/>
      <c r="I90" s="116"/>
      <c r="J90" s="115" t="s">
        <v>91</v>
      </c>
      <c r="K90" s="115"/>
      <c r="L90" s="115"/>
      <c r="M90" s="115"/>
      <c r="N90" s="115"/>
      <c r="O90" s="115"/>
      <c r="P90" s="115"/>
      <c r="Q90" s="115"/>
      <c r="R90" s="115"/>
      <c r="S90" s="115"/>
      <c r="T90" s="115"/>
      <c r="U90" s="115"/>
      <c r="V90" s="115"/>
      <c r="W90" s="115"/>
      <c r="X90" s="115"/>
      <c r="Y90" s="115"/>
      <c r="Z90" s="115"/>
      <c r="AA90" s="115"/>
      <c r="AB90" s="115"/>
      <c r="AC90" s="115"/>
      <c r="AD90" s="115"/>
      <c r="AE90" s="115"/>
      <c r="AF90" s="115"/>
      <c r="AG90" s="117">
        <f>'SO ELI - Elektroinštaláci...'!M30</f>
        <v>0</v>
      </c>
      <c r="AH90" s="116"/>
      <c r="AI90" s="116"/>
      <c r="AJ90" s="116"/>
      <c r="AK90" s="116"/>
      <c r="AL90" s="116"/>
      <c r="AM90" s="116"/>
      <c r="AN90" s="117">
        <f>SUM(AG90,AT90)</f>
        <v>0</v>
      </c>
      <c r="AO90" s="116"/>
      <c r="AP90" s="116"/>
      <c r="AQ90" s="118"/>
      <c r="AS90" s="119">
        <f>'SO ELI - Elektroinštaláci...'!M28</f>
        <v>0</v>
      </c>
      <c r="AT90" s="120">
        <f>ROUND(SUM(AV90:AW90),2)</f>
        <v>0</v>
      </c>
      <c r="AU90" s="121">
        <f>'SO ELI - Elektroinštaláci...'!W118</f>
        <v>0</v>
      </c>
      <c r="AV90" s="120">
        <f>'SO ELI - Elektroinštaláci...'!M32</f>
        <v>0</v>
      </c>
      <c r="AW90" s="120">
        <f>'SO ELI - Elektroinštaláci...'!M33</f>
        <v>0</v>
      </c>
      <c r="AX90" s="120">
        <f>'SO ELI - Elektroinštaláci...'!M34</f>
        <v>0</v>
      </c>
      <c r="AY90" s="120">
        <f>'SO ELI - Elektroinštaláci...'!M35</f>
        <v>0</v>
      </c>
      <c r="AZ90" s="120">
        <f>'SO ELI - Elektroinštaláci...'!H32</f>
        <v>0</v>
      </c>
      <c r="BA90" s="120">
        <f>'SO ELI - Elektroinštaláci...'!H33</f>
        <v>0</v>
      </c>
      <c r="BB90" s="120">
        <f>'SO ELI - Elektroinštaláci...'!H34</f>
        <v>0</v>
      </c>
      <c r="BC90" s="120">
        <f>'SO ELI - Elektroinštaláci...'!H35</f>
        <v>0</v>
      </c>
      <c r="BD90" s="122">
        <f>'SO ELI - Elektroinštaláci...'!H36</f>
        <v>0</v>
      </c>
      <c r="BT90" s="123" t="s">
        <v>85</v>
      </c>
      <c r="BV90" s="123" t="s">
        <v>79</v>
      </c>
      <c r="BW90" s="123" t="s">
        <v>92</v>
      </c>
      <c r="BX90" s="123" t="s">
        <v>80</v>
      </c>
    </row>
    <row r="91" s="5" customFormat="1" ht="16.5" customHeight="1">
      <c r="A91" s="112" t="s">
        <v>82</v>
      </c>
      <c r="B91" s="113"/>
      <c r="C91" s="114"/>
      <c r="D91" s="115" t="s">
        <v>93</v>
      </c>
      <c r="E91" s="115"/>
      <c r="F91" s="115"/>
      <c r="G91" s="115"/>
      <c r="H91" s="115"/>
      <c r="I91" s="116"/>
      <c r="J91" s="115" t="s">
        <v>94</v>
      </c>
      <c r="K91" s="115"/>
      <c r="L91" s="115"/>
      <c r="M91" s="115"/>
      <c r="N91" s="115"/>
      <c r="O91" s="115"/>
      <c r="P91" s="115"/>
      <c r="Q91" s="115"/>
      <c r="R91" s="115"/>
      <c r="S91" s="115"/>
      <c r="T91" s="115"/>
      <c r="U91" s="115"/>
      <c r="V91" s="115"/>
      <c r="W91" s="115"/>
      <c r="X91" s="115"/>
      <c r="Y91" s="115"/>
      <c r="Z91" s="115"/>
      <c r="AA91" s="115"/>
      <c r="AB91" s="115"/>
      <c r="AC91" s="115"/>
      <c r="AD91" s="115"/>
      <c r="AE91" s="115"/>
      <c r="AF91" s="115"/>
      <c r="AG91" s="117">
        <f>'SO C - kotolňa -staveb.úp...'!M30</f>
        <v>0</v>
      </c>
      <c r="AH91" s="116"/>
      <c r="AI91" s="116"/>
      <c r="AJ91" s="116"/>
      <c r="AK91" s="116"/>
      <c r="AL91" s="116"/>
      <c r="AM91" s="116"/>
      <c r="AN91" s="117">
        <f>SUM(AG91,AT91)</f>
        <v>0</v>
      </c>
      <c r="AO91" s="116"/>
      <c r="AP91" s="116"/>
      <c r="AQ91" s="118"/>
      <c r="AS91" s="124">
        <f>'SO C - kotolňa -staveb.úp...'!M28</f>
        <v>0</v>
      </c>
      <c r="AT91" s="125">
        <f>ROUND(SUM(AV91:AW91),2)</f>
        <v>0</v>
      </c>
      <c r="AU91" s="126">
        <f>'SO C - kotolňa -staveb.úp...'!W128</f>
        <v>0</v>
      </c>
      <c r="AV91" s="125">
        <f>'SO C - kotolňa -staveb.úp...'!M32</f>
        <v>0</v>
      </c>
      <c r="AW91" s="125">
        <f>'SO C - kotolňa -staveb.úp...'!M33</f>
        <v>0</v>
      </c>
      <c r="AX91" s="125">
        <f>'SO C - kotolňa -staveb.úp...'!M34</f>
        <v>0</v>
      </c>
      <c r="AY91" s="125">
        <f>'SO C - kotolňa -staveb.úp...'!M35</f>
        <v>0</v>
      </c>
      <c r="AZ91" s="125">
        <f>'SO C - kotolňa -staveb.úp...'!H32</f>
        <v>0</v>
      </c>
      <c r="BA91" s="125">
        <f>'SO C - kotolňa -staveb.úp...'!H33</f>
        <v>0</v>
      </c>
      <c r="BB91" s="125">
        <f>'SO C - kotolňa -staveb.úp...'!H34</f>
        <v>0</v>
      </c>
      <c r="BC91" s="125">
        <f>'SO C - kotolňa -staveb.úp...'!H35</f>
        <v>0</v>
      </c>
      <c r="BD91" s="127">
        <f>'SO C - kotolňa -staveb.úp...'!H36</f>
        <v>0</v>
      </c>
      <c r="BT91" s="123" t="s">
        <v>85</v>
      </c>
      <c r="BV91" s="123" t="s">
        <v>79</v>
      </c>
      <c r="BW91" s="123" t="s">
        <v>95</v>
      </c>
      <c r="BX91" s="123" t="s">
        <v>80</v>
      </c>
    </row>
    <row r="92">
      <c r="B92" s="24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7"/>
    </row>
    <row r="93" s="1" customFormat="1" ht="30" customHeight="1">
      <c r="B93" s="44"/>
      <c r="C93" s="102" t="s">
        <v>96</v>
      </c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105">
        <f>ROUND(SUM(AG94:AG97),2)</f>
        <v>0</v>
      </c>
      <c r="AH93" s="105"/>
      <c r="AI93" s="105"/>
      <c r="AJ93" s="105"/>
      <c r="AK93" s="105"/>
      <c r="AL93" s="105"/>
      <c r="AM93" s="105"/>
      <c r="AN93" s="105">
        <f>ROUND(SUM(AN94:AN97),2)</f>
        <v>0</v>
      </c>
      <c r="AO93" s="105"/>
      <c r="AP93" s="105"/>
      <c r="AQ93" s="46"/>
      <c r="AS93" s="98" t="s">
        <v>97</v>
      </c>
      <c r="AT93" s="99" t="s">
        <v>98</v>
      </c>
      <c r="AU93" s="99" t="s">
        <v>41</v>
      </c>
      <c r="AV93" s="100" t="s">
        <v>64</v>
      </c>
    </row>
    <row r="94" s="1" customFormat="1" ht="19.92" customHeight="1">
      <c r="B94" s="44"/>
      <c r="C94" s="45"/>
      <c r="D94" s="128" t="s">
        <v>99</v>
      </c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129">
        <f>ROUND(AG87*AS94,2)</f>
        <v>0</v>
      </c>
      <c r="AH94" s="130"/>
      <c r="AI94" s="130"/>
      <c r="AJ94" s="130"/>
      <c r="AK94" s="130"/>
      <c r="AL94" s="130"/>
      <c r="AM94" s="130"/>
      <c r="AN94" s="130">
        <f>ROUND(AG94+AV94,2)</f>
        <v>0</v>
      </c>
      <c r="AO94" s="130"/>
      <c r="AP94" s="130"/>
      <c r="AQ94" s="46"/>
      <c r="AS94" s="131">
        <v>0</v>
      </c>
      <c r="AT94" s="132" t="s">
        <v>100</v>
      </c>
      <c r="AU94" s="132" t="s">
        <v>42</v>
      </c>
      <c r="AV94" s="133">
        <f>ROUND(IF(AU94="základná",AG94*L31,IF(AU94="znížená",AG94*L32,0)),2)</f>
        <v>0</v>
      </c>
      <c r="BV94" s="20" t="s">
        <v>101</v>
      </c>
      <c r="BY94" s="134">
        <f>IF(AU94="základná",AV94,0)</f>
        <v>0</v>
      </c>
      <c r="BZ94" s="134">
        <f>IF(AU94="znížená",AV94,0)</f>
        <v>0</v>
      </c>
      <c r="CA94" s="134">
        <v>0</v>
      </c>
      <c r="CB94" s="134">
        <v>0</v>
      </c>
      <c r="CC94" s="134">
        <v>0</v>
      </c>
      <c r="CD94" s="134">
        <f>IF(AU94="základná",AG94,0)</f>
        <v>0</v>
      </c>
      <c r="CE94" s="134">
        <f>IF(AU94="znížená",AG94,0)</f>
        <v>0</v>
      </c>
      <c r="CF94" s="134">
        <f>IF(AU94="zákl. prenesená",AG94,0)</f>
        <v>0</v>
      </c>
      <c r="CG94" s="134">
        <f>IF(AU94="zníž. prenesená",AG94,0)</f>
        <v>0</v>
      </c>
      <c r="CH94" s="134">
        <f>IF(AU94="nulová",AG94,0)</f>
        <v>0</v>
      </c>
      <c r="CI94" s="20">
        <f>IF(AU94="základná",1,IF(AU94="znížená",2,IF(AU94="zákl. prenesená",4,IF(AU94="zníž. prenesená",5,3))))</f>
        <v>1</v>
      </c>
      <c r="CJ94" s="20">
        <f>IF(AT94="stavebná časť",1,IF(8894="investičná časť",2,3))</f>
        <v>1</v>
      </c>
      <c r="CK94" s="20" t="str">
        <f>IF(D94="Vyplň vlastné","","x")</f>
        <v>x</v>
      </c>
    </row>
    <row r="95" s="1" customFormat="1" ht="19.92" customHeight="1">
      <c r="B95" s="44"/>
      <c r="C95" s="45"/>
      <c r="D95" s="135" t="s">
        <v>102</v>
      </c>
      <c r="E95" s="128"/>
      <c r="F95" s="128"/>
      <c r="G95" s="128"/>
      <c r="H95" s="128"/>
      <c r="I95" s="128"/>
      <c r="J95" s="128"/>
      <c r="K95" s="128"/>
      <c r="L95" s="128"/>
      <c r="M95" s="128"/>
      <c r="N95" s="128"/>
      <c r="O95" s="128"/>
      <c r="P95" s="128"/>
      <c r="Q95" s="128"/>
      <c r="R95" s="128"/>
      <c r="S95" s="128"/>
      <c r="T95" s="128"/>
      <c r="U95" s="128"/>
      <c r="V95" s="128"/>
      <c r="W95" s="128"/>
      <c r="X95" s="128"/>
      <c r="Y95" s="128"/>
      <c r="Z95" s="128"/>
      <c r="AA95" s="128"/>
      <c r="AB95" s="128"/>
      <c r="AC95" s="45"/>
      <c r="AD95" s="45"/>
      <c r="AE95" s="45"/>
      <c r="AF95" s="45"/>
      <c r="AG95" s="129">
        <f>AG87*AS95</f>
        <v>0</v>
      </c>
      <c r="AH95" s="130"/>
      <c r="AI95" s="130"/>
      <c r="AJ95" s="130"/>
      <c r="AK95" s="130"/>
      <c r="AL95" s="130"/>
      <c r="AM95" s="130"/>
      <c r="AN95" s="130">
        <f>AG95+AV95</f>
        <v>0</v>
      </c>
      <c r="AO95" s="130"/>
      <c r="AP95" s="130"/>
      <c r="AQ95" s="46"/>
      <c r="AS95" s="136">
        <v>0</v>
      </c>
      <c r="AT95" s="137" t="s">
        <v>100</v>
      </c>
      <c r="AU95" s="137" t="s">
        <v>42</v>
      </c>
      <c r="AV95" s="138">
        <f>ROUND(IF(AU95="nulová",0,IF(OR(AU95="základná",AU95="zákl. prenesená"),AG95*L31,AG95*L32)),2)</f>
        <v>0</v>
      </c>
      <c r="BV95" s="20" t="s">
        <v>103</v>
      </c>
      <c r="BY95" s="134">
        <f>IF(AU95="základná",AV95,0)</f>
        <v>0</v>
      </c>
      <c r="BZ95" s="134">
        <f>IF(AU95="znížená",AV95,0)</f>
        <v>0</v>
      </c>
      <c r="CA95" s="134">
        <f>IF(AU95="zákl. prenesená",AV95,0)</f>
        <v>0</v>
      </c>
      <c r="CB95" s="134">
        <f>IF(AU95="zníž. prenesená",AV95,0)</f>
        <v>0</v>
      </c>
      <c r="CC95" s="134">
        <f>IF(AU95="nulová",AV95,0)</f>
        <v>0</v>
      </c>
      <c r="CD95" s="134">
        <f>IF(AU95="základná",AG95,0)</f>
        <v>0</v>
      </c>
      <c r="CE95" s="134">
        <f>IF(AU95="znížená",AG95,0)</f>
        <v>0</v>
      </c>
      <c r="CF95" s="134">
        <f>IF(AU95="zákl. prenesená",AG95,0)</f>
        <v>0</v>
      </c>
      <c r="CG95" s="134">
        <f>IF(AU95="zníž. prenesená",AG95,0)</f>
        <v>0</v>
      </c>
      <c r="CH95" s="134">
        <f>IF(AU95="nulová",AG95,0)</f>
        <v>0</v>
      </c>
      <c r="CI95" s="20">
        <f>IF(AU95="základná",1,IF(AU95="znížená",2,IF(AU95="zákl. prenesená",4,IF(AU95="zníž. prenesená",5,3))))</f>
        <v>1</v>
      </c>
      <c r="CJ95" s="20">
        <f>IF(AT95="stavebná časť",1,IF(8895="investičná časť",2,3))</f>
        <v>1</v>
      </c>
      <c r="CK95" s="20" t="str">
        <f>IF(D95="Vyplň vlastné","","x")</f>
        <v/>
      </c>
    </row>
    <row r="96" s="1" customFormat="1" ht="19.92" customHeight="1">
      <c r="B96" s="44"/>
      <c r="C96" s="45"/>
      <c r="D96" s="135" t="s">
        <v>102</v>
      </c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8"/>
      <c r="Q96" s="128"/>
      <c r="R96" s="128"/>
      <c r="S96" s="128"/>
      <c r="T96" s="128"/>
      <c r="U96" s="128"/>
      <c r="V96" s="128"/>
      <c r="W96" s="128"/>
      <c r="X96" s="128"/>
      <c r="Y96" s="128"/>
      <c r="Z96" s="128"/>
      <c r="AA96" s="128"/>
      <c r="AB96" s="128"/>
      <c r="AC96" s="45"/>
      <c r="AD96" s="45"/>
      <c r="AE96" s="45"/>
      <c r="AF96" s="45"/>
      <c r="AG96" s="129">
        <f>AG87*AS96</f>
        <v>0</v>
      </c>
      <c r="AH96" s="130"/>
      <c r="AI96" s="130"/>
      <c r="AJ96" s="130"/>
      <c r="AK96" s="130"/>
      <c r="AL96" s="130"/>
      <c r="AM96" s="130"/>
      <c r="AN96" s="130">
        <f>AG96+AV96</f>
        <v>0</v>
      </c>
      <c r="AO96" s="130"/>
      <c r="AP96" s="130"/>
      <c r="AQ96" s="46"/>
      <c r="AS96" s="136">
        <v>0</v>
      </c>
      <c r="AT96" s="137" t="s">
        <v>100</v>
      </c>
      <c r="AU96" s="137" t="s">
        <v>42</v>
      </c>
      <c r="AV96" s="138">
        <f>ROUND(IF(AU96="nulová",0,IF(OR(AU96="základná",AU96="zákl. prenesená"),AG96*L31,AG96*L32)),2)</f>
        <v>0</v>
      </c>
      <c r="BV96" s="20" t="s">
        <v>103</v>
      </c>
      <c r="BY96" s="134">
        <f>IF(AU96="základná",AV96,0)</f>
        <v>0</v>
      </c>
      <c r="BZ96" s="134">
        <f>IF(AU96="znížená",AV96,0)</f>
        <v>0</v>
      </c>
      <c r="CA96" s="134">
        <f>IF(AU96="zákl. prenesená",AV96,0)</f>
        <v>0</v>
      </c>
      <c r="CB96" s="134">
        <f>IF(AU96="zníž. prenesená",AV96,0)</f>
        <v>0</v>
      </c>
      <c r="CC96" s="134">
        <f>IF(AU96="nulová",AV96,0)</f>
        <v>0</v>
      </c>
      <c r="CD96" s="134">
        <f>IF(AU96="základná",AG96,0)</f>
        <v>0</v>
      </c>
      <c r="CE96" s="134">
        <f>IF(AU96="znížená",AG96,0)</f>
        <v>0</v>
      </c>
      <c r="CF96" s="134">
        <f>IF(AU96="zákl. prenesená",AG96,0)</f>
        <v>0</v>
      </c>
      <c r="CG96" s="134">
        <f>IF(AU96="zníž. prenesená",AG96,0)</f>
        <v>0</v>
      </c>
      <c r="CH96" s="134">
        <f>IF(AU96="nulová",AG96,0)</f>
        <v>0</v>
      </c>
      <c r="CI96" s="20">
        <f>IF(AU96="základná",1,IF(AU96="znížená",2,IF(AU96="zákl. prenesená",4,IF(AU96="zníž. prenesená",5,3))))</f>
        <v>1</v>
      </c>
      <c r="CJ96" s="20">
        <f>IF(AT96="stavebná časť",1,IF(8896="investičná časť",2,3))</f>
        <v>1</v>
      </c>
      <c r="CK96" s="20" t="str">
        <f>IF(D96="Vyplň vlastné","","x")</f>
        <v/>
      </c>
    </row>
    <row r="97" s="1" customFormat="1" ht="19.92" customHeight="1">
      <c r="B97" s="44"/>
      <c r="C97" s="45"/>
      <c r="D97" s="135" t="s">
        <v>102</v>
      </c>
      <c r="E97" s="128"/>
      <c r="F97" s="128"/>
      <c r="G97" s="128"/>
      <c r="H97" s="128"/>
      <c r="I97" s="128"/>
      <c r="J97" s="128"/>
      <c r="K97" s="128"/>
      <c r="L97" s="128"/>
      <c r="M97" s="128"/>
      <c r="N97" s="128"/>
      <c r="O97" s="128"/>
      <c r="P97" s="128"/>
      <c r="Q97" s="128"/>
      <c r="R97" s="128"/>
      <c r="S97" s="128"/>
      <c r="T97" s="128"/>
      <c r="U97" s="128"/>
      <c r="V97" s="128"/>
      <c r="W97" s="128"/>
      <c r="X97" s="128"/>
      <c r="Y97" s="128"/>
      <c r="Z97" s="128"/>
      <c r="AA97" s="128"/>
      <c r="AB97" s="128"/>
      <c r="AC97" s="45"/>
      <c r="AD97" s="45"/>
      <c r="AE97" s="45"/>
      <c r="AF97" s="45"/>
      <c r="AG97" s="129">
        <f>AG87*AS97</f>
        <v>0</v>
      </c>
      <c r="AH97" s="130"/>
      <c r="AI97" s="130"/>
      <c r="AJ97" s="130"/>
      <c r="AK97" s="130"/>
      <c r="AL97" s="130"/>
      <c r="AM97" s="130"/>
      <c r="AN97" s="130">
        <f>AG97+AV97</f>
        <v>0</v>
      </c>
      <c r="AO97" s="130"/>
      <c r="AP97" s="130"/>
      <c r="AQ97" s="46"/>
      <c r="AS97" s="139">
        <v>0</v>
      </c>
      <c r="AT97" s="140" t="s">
        <v>100</v>
      </c>
      <c r="AU97" s="140" t="s">
        <v>42</v>
      </c>
      <c r="AV97" s="141">
        <f>ROUND(IF(AU97="nulová",0,IF(OR(AU97="základná",AU97="zákl. prenesená"),AG97*L31,AG97*L32)),2)</f>
        <v>0</v>
      </c>
      <c r="BV97" s="20" t="s">
        <v>103</v>
      </c>
      <c r="BY97" s="134">
        <f>IF(AU97="základná",AV97,0)</f>
        <v>0</v>
      </c>
      <c r="BZ97" s="134">
        <f>IF(AU97="znížená",AV97,0)</f>
        <v>0</v>
      </c>
      <c r="CA97" s="134">
        <f>IF(AU97="zákl. prenesená",AV97,0)</f>
        <v>0</v>
      </c>
      <c r="CB97" s="134">
        <f>IF(AU97="zníž. prenesená",AV97,0)</f>
        <v>0</v>
      </c>
      <c r="CC97" s="134">
        <f>IF(AU97="nulová",AV97,0)</f>
        <v>0</v>
      </c>
      <c r="CD97" s="134">
        <f>IF(AU97="základná",AG97,0)</f>
        <v>0</v>
      </c>
      <c r="CE97" s="134">
        <f>IF(AU97="znížená",AG97,0)</f>
        <v>0</v>
      </c>
      <c r="CF97" s="134">
        <f>IF(AU97="zákl. prenesená",AG97,0)</f>
        <v>0</v>
      </c>
      <c r="CG97" s="134">
        <f>IF(AU97="zníž. prenesená",AG97,0)</f>
        <v>0</v>
      </c>
      <c r="CH97" s="134">
        <f>IF(AU97="nulová",AG97,0)</f>
        <v>0</v>
      </c>
      <c r="CI97" s="20">
        <f>IF(AU97="základná",1,IF(AU97="znížená",2,IF(AU97="zákl. prenesená",4,IF(AU97="zníž. prenesená",5,3))))</f>
        <v>1</v>
      </c>
      <c r="CJ97" s="20">
        <f>IF(AT97="stavebná časť",1,IF(8897="investičná časť",2,3))</f>
        <v>1</v>
      </c>
      <c r="CK97" s="20" t="str">
        <f>IF(D97="Vyplň vlastné","","x")</f>
        <v/>
      </c>
    </row>
    <row r="98" s="1" customFormat="1" ht="10.8" customHeight="1">
      <c r="B98" s="44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6"/>
    </row>
    <row r="99" s="1" customFormat="1" ht="30" customHeight="1">
      <c r="B99" s="44"/>
      <c r="C99" s="142" t="s">
        <v>104</v>
      </c>
      <c r="D99" s="143"/>
      <c r="E99" s="143"/>
      <c r="F99" s="143"/>
      <c r="G99" s="143"/>
      <c r="H99" s="143"/>
      <c r="I99" s="143"/>
      <c r="J99" s="143"/>
      <c r="K99" s="143"/>
      <c r="L99" s="143"/>
      <c r="M99" s="143"/>
      <c r="N99" s="143"/>
      <c r="O99" s="143"/>
      <c r="P99" s="143"/>
      <c r="Q99" s="143"/>
      <c r="R99" s="143"/>
      <c r="S99" s="143"/>
      <c r="T99" s="143"/>
      <c r="U99" s="143"/>
      <c r="V99" s="143"/>
      <c r="W99" s="143"/>
      <c r="X99" s="143"/>
      <c r="Y99" s="143"/>
      <c r="Z99" s="143"/>
      <c r="AA99" s="143"/>
      <c r="AB99" s="143"/>
      <c r="AC99" s="143"/>
      <c r="AD99" s="143"/>
      <c r="AE99" s="143"/>
      <c r="AF99" s="143"/>
      <c r="AG99" s="144">
        <f>ROUND(AG87+AG93,2)</f>
        <v>0</v>
      </c>
      <c r="AH99" s="144"/>
      <c r="AI99" s="144"/>
      <c r="AJ99" s="144"/>
      <c r="AK99" s="144"/>
      <c r="AL99" s="144"/>
      <c r="AM99" s="144"/>
      <c r="AN99" s="144">
        <f>AN87+AN93</f>
        <v>0</v>
      </c>
      <c r="AO99" s="144"/>
      <c r="AP99" s="144"/>
      <c r="AQ99" s="46"/>
    </row>
    <row r="100" s="1" customFormat="1" ht="6.96" customHeight="1">
      <c r="B100" s="73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  <c r="AL100" s="74"/>
      <c r="AM100" s="74"/>
      <c r="AN100" s="74"/>
      <c r="AO100" s="74"/>
      <c r="AP100" s="74"/>
      <c r="AQ100" s="75"/>
    </row>
  </sheetData>
  <mergeCells count="70">
    <mergeCell ref="C2:AP2"/>
    <mergeCell ref="C4:AP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  <mergeCell ref="L33:O33"/>
    <mergeCell ref="W33:AE33"/>
    <mergeCell ref="AK33:AO33"/>
    <mergeCell ref="L34:O34"/>
    <mergeCell ref="W34:AE34"/>
    <mergeCell ref="AK34:AO34"/>
    <mergeCell ref="L35:O35"/>
    <mergeCell ref="W35:AE35"/>
    <mergeCell ref="AK35:AO35"/>
    <mergeCell ref="X37:AB37"/>
    <mergeCell ref="AK37:AO37"/>
    <mergeCell ref="C76:AP76"/>
    <mergeCell ref="L78:AO78"/>
    <mergeCell ref="AM82:AP82"/>
    <mergeCell ref="AS82:AT84"/>
    <mergeCell ref="AM83:AP83"/>
    <mergeCell ref="C85:G85"/>
    <mergeCell ref="I85:AF85"/>
    <mergeCell ref="AG85:AM85"/>
    <mergeCell ref="AN85:AP85"/>
    <mergeCell ref="AN88:AP88"/>
    <mergeCell ref="AG88:AM88"/>
    <mergeCell ref="D88:H88"/>
    <mergeCell ref="J88:AF88"/>
    <mergeCell ref="AN89:AP89"/>
    <mergeCell ref="AG89:AM89"/>
    <mergeCell ref="D89:H89"/>
    <mergeCell ref="J89:AF89"/>
    <mergeCell ref="AN90:AP90"/>
    <mergeCell ref="AG90:AM90"/>
    <mergeCell ref="D90:H90"/>
    <mergeCell ref="J90:AF90"/>
    <mergeCell ref="AN91:AP91"/>
    <mergeCell ref="AG91:AM91"/>
    <mergeCell ref="D91:H91"/>
    <mergeCell ref="J91:AF91"/>
    <mergeCell ref="AG94:AM94"/>
    <mergeCell ref="AN94:AP94"/>
    <mergeCell ref="D95:AB95"/>
    <mergeCell ref="AG95:AM95"/>
    <mergeCell ref="AN95:AP95"/>
    <mergeCell ref="D96:AB96"/>
    <mergeCell ref="AG96:AM96"/>
    <mergeCell ref="AN96:AP96"/>
    <mergeCell ref="D97:AB97"/>
    <mergeCell ref="AG97:AM97"/>
    <mergeCell ref="AN97:AP97"/>
    <mergeCell ref="AG87:AM87"/>
    <mergeCell ref="AN87:AP87"/>
    <mergeCell ref="AG93:AM93"/>
    <mergeCell ref="AN93:AP93"/>
    <mergeCell ref="AG99:AM99"/>
    <mergeCell ref="AN99:AP99"/>
    <mergeCell ref="AR2:BE2"/>
  </mergeCells>
  <dataValidations count="2">
    <dataValidation type="list" allowBlank="1" showInputMessage="1" showErrorMessage="1" error="Povolené sú hodnoty základná, znížená, nulová." sqref="AU94:AU98">
      <formula1>"základná, znížená, nulová"</formula1>
    </dataValidation>
    <dataValidation type="list" allowBlank="1" showInputMessage="1" showErrorMessage="1" error="Povolené sú hodnoty stavebná časť, technologická časť, investičná časť." sqref="AT94:AT98">
      <formula1>"stavebná časť, technologická časť, investičná časť"</formula1>
    </dataValidation>
  </dataValidations>
  <hyperlinks>
    <hyperlink ref="K1:S1" location="C2" display="1) Súhrnný list stavby"/>
    <hyperlink ref="W1:AF1" location="C87" display="2) Rekapitulácia objektov"/>
    <hyperlink ref="A88" location="'SO UK - UK + kotolňa'!C2" display="/"/>
    <hyperlink ref="A89" location="'SO A - drenáž ext.+ inter. '!C2" display="/"/>
    <hyperlink ref="A90" location="'SO ELI - Elektroinštaláci...'!C2" display="/"/>
    <hyperlink ref="A91" location="'SO C - kotolňa -staveb.úp...'!C2" display="/"/>
  </hyperlinks>
  <pageMargins left="0.5833333" right="0.5833333" top="0.5" bottom="0.4666667" header="0" footer="0"/>
  <pageSetup paperSize="9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11.17" customWidth="1"/>
    <col min="7" max="7" width="11.17" customWidth="1"/>
    <col min="8" max="8" width="12.5" customWidth="1"/>
    <col min="9" max="9" width="7" customWidth="1"/>
    <col min="10" max="10" width="5.17" customWidth="1"/>
    <col min="11" max="11" width="11.5" customWidth="1"/>
    <col min="12" max="12" width="12" customWidth="1"/>
    <col min="13" max="13" width="6" customWidth="1"/>
    <col min="14" max="14" width="6" customWidth="1"/>
    <col min="15" max="15" width="2" customWidth="1"/>
    <col min="16" max="16" width="12.5" customWidth="1"/>
    <col min="17" max="17" width="4.17" customWidth="1"/>
    <col min="18" max="18" width="1.67" customWidth="1"/>
    <col min="19" max="19" width="8.17" customWidth="1"/>
    <col min="20" max="20" width="29.67" hidden="1" customWidth="1"/>
    <col min="21" max="21" width="16.33" hidden="1" customWidth="1"/>
    <col min="22" max="22" width="12.33" hidden="1" customWidth="1"/>
    <col min="23" max="23" width="16.33" hidden="1" customWidth="1"/>
    <col min="24" max="24" width="12.17" hidden="1" customWidth="1"/>
    <col min="25" max="25" width="15" hidden="1" customWidth="1"/>
    <col min="26" max="26" width="11" hidden="1" customWidth="1"/>
    <col min="27" max="27" width="15" hidden="1" customWidth="1"/>
    <col min="28" max="28" width="16.33" hidden="1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145"/>
      <c r="B1" s="11"/>
      <c r="C1" s="11"/>
      <c r="D1" s="12" t="s">
        <v>1</v>
      </c>
      <c r="E1" s="11"/>
      <c r="F1" s="13" t="s">
        <v>105</v>
      </c>
      <c r="G1" s="13"/>
      <c r="H1" s="146" t="s">
        <v>106</v>
      </c>
      <c r="I1" s="146"/>
      <c r="J1" s="146"/>
      <c r="K1" s="146"/>
      <c r="L1" s="13" t="s">
        <v>107</v>
      </c>
      <c r="M1" s="11"/>
      <c r="N1" s="11"/>
      <c r="O1" s="12" t="s">
        <v>108</v>
      </c>
      <c r="P1" s="11"/>
      <c r="Q1" s="11"/>
      <c r="R1" s="11"/>
      <c r="S1" s="13" t="s">
        <v>109</v>
      </c>
      <c r="T1" s="13"/>
      <c r="U1" s="145"/>
      <c r="V1" s="145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ht="36.96" customHeight="1">
      <c r="C2" s="17" t="s">
        <v>7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S2" s="19" t="s">
        <v>8</v>
      </c>
      <c r="AT2" s="20" t="s">
        <v>86</v>
      </c>
    </row>
    <row r="3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  <c r="AT3" s="20" t="s">
        <v>77</v>
      </c>
    </row>
    <row r="4" ht="36.96" customHeight="1">
      <c r="B4" s="24"/>
      <c r="C4" s="25" t="s">
        <v>110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7"/>
      <c r="T4" s="18" t="s">
        <v>12</v>
      </c>
      <c r="AT4" s="20" t="s">
        <v>6</v>
      </c>
    </row>
    <row r="5" ht="6.96" customHeight="1">
      <c r="B5" s="24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7"/>
    </row>
    <row r="6" ht="25.44" customHeight="1">
      <c r="B6" s="24"/>
      <c r="C6" s="29"/>
      <c r="D6" s="36" t="s">
        <v>17</v>
      </c>
      <c r="E6" s="29"/>
      <c r="F6" s="147" t="str">
        <f>'Rekapitulácia stavby'!K6</f>
        <v>Kultúrny dom Nižná Boca - zmena vykurovania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29"/>
      <c r="R6" s="27"/>
    </row>
    <row r="7" s="1" customFormat="1" ht="32.88" customHeight="1">
      <c r="B7" s="44"/>
      <c r="C7" s="45"/>
      <c r="D7" s="33" t="s">
        <v>111</v>
      </c>
      <c r="E7" s="45"/>
      <c r="F7" s="34" t="s">
        <v>112</v>
      </c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6"/>
    </row>
    <row r="8" s="1" customFormat="1" ht="14.4" customHeight="1">
      <c r="B8" s="44"/>
      <c r="C8" s="45"/>
      <c r="D8" s="36" t="s">
        <v>19</v>
      </c>
      <c r="E8" s="45"/>
      <c r="F8" s="31" t="s">
        <v>5</v>
      </c>
      <c r="G8" s="45"/>
      <c r="H8" s="45"/>
      <c r="I8" s="45"/>
      <c r="J8" s="45"/>
      <c r="K8" s="45"/>
      <c r="L8" s="45"/>
      <c r="M8" s="36" t="s">
        <v>20</v>
      </c>
      <c r="N8" s="45"/>
      <c r="O8" s="31" t="s">
        <v>5</v>
      </c>
      <c r="P8" s="45"/>
      <c r="Q8" s="45"/>
      <c r="R8" s="46"/>
    </row>
    <row r="9" s="1" customFormat="1" ht="14.4" customHeight="1">
      <c r="B9" s="44"/>
      <c r="C9" s="45"/>
      <c r="D9" s="36" t="s">
        <v>21</v>
      </c>
      <c r="E9" s="45"/>
      <c r="F9" s="31" t="s">
        <v>22</v>
      </c>
      <c r="G9" s="45"/>
      <c r="H9" s="45"/>
      <c r="I9" s="45"/>
      <c r="J9" s="45"/>
      <c r="K9" s="45"/>
      <c r="L9" s="45"/>
      <c r="M9" s="36" t="s">
        <v>23</v>
      </c>
      <c r="N9" s="45"/>
      <c r="O9" s="148" t="str">
        <f>'Rekapitulácia stavby'!AN8</f>
        <v>17. 9. 2017</v>
      </c>
      <c r="P9" s="88"/>
      <c r="Q9" s="45"/>
      <c r="R9" s="46"/>
    </row>
    <row r="10" s="1" customFormat="1" ht="10.8" customHeight="1">
      <c r="B10" s="44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6"/>
    </row>
    <row r="11" s="1" customFormat="1" ht="14.4" customHeight="1">
      <c r="B11" s="44"/>
      <c r="C11" s="45"/>
      <c r="D11" s="36" t="s">
        <v>25</v>
      </c>
      <c r="E11" s="45"/>
      <c r="F11" s="45"/>
      <c r="G11" s="45"/>
      <c r="H11" s="45"/>
      <c r="I11" s="45"/>
      <c r="J11" s="45"/>
      <c r="K11" s="45"/>
      <c r="L11" s="45"/>
      <c r="M11" s="36" t="s">
        <v>26</v>
      </c>
      <c r="N11" s="45"/>
      <c r="O11" s="31" t="s">
        <v>5</v>
      </c>
      <c r="P11" s="31"/>
      <c r="Q11" s="45"/>
      <c r="R11" s="46"/>
    </row>
    <row r="12" s="1" customFormat="1" ht="18" customHeight="1">
      <c r="B12" s="44"/>
      <c r="C12" s="45"/>
      <c r="D12" s="45"/>
      <c r="E12" s="31" t="s">
        <v>27</v>
      </c>
      <c r="F12" s="45"/>
      <c r="G12" s="45"/>
      <c r="H12" s="45"/>
      <c r="I12" s="45"/>
      <c r="J12" s="45"/>
      <c r="K12" s="45"/>
      <c r="L12" s="45"/>
      <c r="M12" s="36" t="s">
        <v>28</v>
      </c>
      <c r="N12" s="45"/>
      <c r="O12" s="31" t="s">
        <v>5</v>
      </c>
      <c r="P12" s="31"/>
      <c r="Q12" s="45"/>
      <c r="R12" s="46"/>
    </row>
    <row r="13" s="1" customFormat="1" ht="6.96" customHeight="1"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6"/>
    </row>
    <row r="14" s="1" customFormat="1" ht="14.4" customHeight="1">
      <c r="B14" s="44"/>
      <c r="C14" s="45"/>
      <c r="D14" s="36" t="s">
        <v>29</v>
      </c>
      <c r="E14" s="45"/>
      <c r="F14" s="45"/>
      <c r="G14" s="45"/>
      <c r="H14" s="45"/>
      <c r="I14" s="45"/>
      <c r="J14" s="45"/>
      <c r="K14" s="45"/>
      <c r="L14" s="45"/>
      <c r="M14" s="36" t="s">
        <v>26</v>
      </c>
      <c r="N14" s="45"/>
      <c r="O14" s="37" t="s">
        <v>5</v>
      </c>
      <c r="P14" s="31"/>
      <c r="Q14" s="45"/>
      <c r="R14" s="46"/>
    </row>
    <row r="15" s="1" customFormat="1" ht="18" customHeight="1">
      <c r="B15" s="44"/>
      <c r="C15" s="45"/>
      <c r="D15" s="45"/>
      <c r="E15" s="37" t="s">
        <v>113</v>
      </c>
      <c r="F15" s="149"/>
      <c r="G15" s="149"/>
      <c r="H15" s="149"/>
      <c r="I15" s="149"/>
      <c r="J15" s="149"/>
      <c r="K15" s="149"/>
      <c r="L15" s="149"/>
      <c r="M15" s="36" t="s">
        <v>28</v>
      </c>
      <c r="N15" s="45"/>
      <c r="O15" s="37" t="s">
        <v>5</v>
      </c>
      <c r="P15" s="31"/>
      <c r="Q15" s="45"/>
      <c r="R15" s="46"/>
    </row>
    <row r="16" s="1" customFormat="1" ht="6.96" customHeight="1"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6"/>
    </row>
    <row r="17" s="1" customFormat="1" ht="14.4" customHeight="1">
      <c r="B17" s="44"/>
      <c r="C17" s="45"/>
      <c r="D17" s="36" t="s">
        <v>31</v>
      </c>
      <c r="E17" s="45"/>
      <c r="F17" s="45"/>
      <c r="G17" s="45"/>
      <c r="H17" s="45"/>
      <c r="I17" s="45"/>
      <c r="J17" s="45"/>
      <c r="K17" s="45"/>
      <c r="L17" s="45"/>
      <c r="M17" s="36" t="s">
        <v>26</v>
      </c>
      <c r="N17" s="45"/>
      <c r="O17" s="31" t="s">
        <v>5</v>
      </c>
      <c r="P17" s="31"/>
      <c r="Q17" s="45"/>
      <c r="R17" s="46"/>
    </row>
    <row r="18" s="1" customFormat="1" ht="18" customHeight="1">
      <c r="B18" s="44"/>
      <c r="C18" s="45"/>
      <c r="D18" s="45"/>
      <c r="E18" s="31" t="s">
        <v>32</v>
      </c>
      <c r="F18" s="45"/>
      <c r="G18" s="45"/>
      <c r="H18" s="45"/>
      <c r="I18" s="45"/>
      <c r="J18" s="45"/>
      <c r="K18" s="45"/>
      <c r="L18" s="45"/>
      <c r="M18" s="36" t="s">
        <v>28</v>
      </c>
      <c r="N18" s="45"/>
      <c r="O18" s="31" t="s">
        <v>5</v>
      </c>
      <c r="P18" s="31"/>
      <c r="Q18" s="45"/>
      <c r="R18" s="46"/>
    </row>
    <row r="19" s="1" customFormat="1" ht="6.96" customHeight="1">
      <c r="B19" s="44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6"/>
    </row>
    <row r="20" s="1" customFormat="1" ht="14.4" customHeight="1">
      <c r="B20" s="44"/>
      <c r="C20" s="45"/>
      <c r="D20" s="36" t="s">
        <v>35</v>
      </c>
      <c r="E20" s="45"/>
      <c r="F20" s="45"/>
      <c r="G20" s="45"/>
      <c r="H20" s="45"/>
      <c r="I20" s="45"/>
      <c r="J20" s="45"/>
      <c r="K20" s="45"/>
      <c r="L20" s="45"/>
      <c r="M20" s="36" t="s">
        <v>26</v>
      </c>
      <c r="N20" s="45"/>
      <c r="O20" s="31" t="s">
        <v>5</v>
      </c>
      <c r="P20" s="31"/>
      <c r="Q20" s="45"/>
      <c r="R20" s="46"/>
    </row>
    <row r="21" s="1" customFormat="1" ht="18" customHeight="1">
      <c r="B21" s="44"/>
      <c r="C21" s="45"/>
      <c r="D21" s="45"/>
      <c r="E21" s="31" t="s">
        <v>36</v>
      </c>
      <c r="F21" s="45"/>
      <c r="G21" s="45"/>
      <c r="H21" s="45"/>
      <c r="I21" s="45"/>
      <c r="J21" s="45"/>
      <c r="K21" s="45"/>
      <c r="L21" s="45"/>
      <c r="M21" s="36" t="s">
        <v>28</v>
      </c>
      <c r="N21" s="45"/>
      <c r="O21" s="31" t="s">
        <v>5</v>
      </c>
      <c r="P21" s="31"/>
      <c r="Q21" s="45"/>
      <c r="R21" s="46"/>
    </row>
    <row r="22" s="1" customFormat="1" ht="6.96" customHeight="1"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6"/>
    </row>
    <row r="23" s="1" customFormat="1" ht="14.4" customHeight="1">
      <c r="B23" s="44"/>
      <c r="C23" s="45"/>
      <c r="D23" s="36" t="s">
        <v>37</v>
      </c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6"/>
    </row>
    <row r="24" s="1" customFormat="1" ht="16.5" customHeight="1">
      <c r="B24" s="44"/>
      <c r="C24" s="45"/>
      <c r="D24" s="45"/>
      <c r="E24" s="40" t="s">
        <v>5</v>
      </c>
      <c r="F24" s="40"/>
      <c r="G24" s="40"/>
      <c r="H24" s="40"/>
      <c r="I24" s="40"/>
      <c r="J24" s="40"/>
      <c r="K24" s="40"/>
      <c r="L24" s="40"/>
      <c r="M24" s="45"/>
      <c r="N24" s="45"/>
      <c r="O24" s="45"/>
      <c r="P24" s="45"/>
      <c r="Q24" s="45"/>
      <c r="R24" s="46"/>
    </row>
    <row r="25" s="1" customFormat="1" ht="6.96" customHeight="1">
      <c r="B25" s="44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6"/>
    </row>
    <row r="26" s="1" customFormat="1" ht="6.96" customHeight="1">
      <c r="B26" s="44"/>
      <c r="C26" s="4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45"/>
      <c r="R26" s="46"/>
    </row>
    <row r="27" s="1" customFormat="1" ht="14.4" customHeight="1">
      <c r="B27" s="44"/>
      <c r="C27" s="45"/>
      <c r="D27" s="150" t="s">
        <v>114</v>
      </c>
      <c r="E27" s="45"/>
      <c r="F27" s="45"/>
      <c r="G27" s="45"/>
      <c r="H27" s="45"/>
      <c r="I27" s="45"/>
      <c r="J27" s="45"/>
      <c r="K27" s="45"/>
      <c r="L27" s="45"/>
      <c r="M27" s="43">
        <f>N88</f>
        <v>0</v>
      </c>
      <c r="N27" s="43"/>
      <c r="O27" s="43"/>
      <c r="P27" s="43"/>
      <c r="Q27" s="45"/>
      <c r="R27" s="46"/>
    </row>
    <row r="28" s="1" customFormat="1" ht="14.4" customHeight="1">
      <c r="B28" s="44"/>
      <c r="C28" s="45"/>
      <c r="D28" s="42" t="s">
        <v>99</v>
      </c>
      <c r="E28" s="45"/>
      <c r="F28" s="45"/>
      <c r="G28" s="45"/>
      <c r="H28" s="45"/>
      <c r="I28" s="45"/>
      <c r="J28" s="45"/>
      <c r="K28" s="45"/>
      <c r="L28" s="45"/>
      <c r="M28" s="43">
        <f>N97</f>
        <v>0</v>
      </c>
      <c r="N28" s="43"/>
      <c r="O28" s="43"/>
      <c r="P28" s="43"/>
      <c r="Q28" s="45"/>
      <c r="R28" s="46"/>
    </row>
    <row r="29" s="1" customFormat="1" ht="6.96" customHeight="1"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6"/>
    </row>
    <row r="30" s="1" customFormat="1" ht="25.44" customHeight="1">
      <c r="B30" s="44"/>
      <c r="C30" s="45"/>
      <c r="D30" s="151" t="s">
        <v>40</v>
      </c>
      <c r="E30" s="45"/>
      <c r="F30" s="45"/>
      <c r="G30" s="45"/>
      <c r="H30" s="45"/>
      <c r="I30" s="45"/>
      <c r="J30" s="45"/>
      <c r="K30" s="45"/>
      <c r="L30" s="45"/>
      <c r="M30" s="152">
        <f>ROUND(M27+M28,2)</f>
        <v>0</v>
      </c>
      <c r="N30" s="45"/>
      <c r="O30" s="45"/>
      <c r="P30" s="45"/>
      <c r="Q30" s="45"/>
      <c r="R30" s="46"/>
    </row>
    <row r="31" s="1" customFormat="1" ht="6.96" customHeight="1">
      <c r="B31" s="44"/>
      <c r="C31" s="4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45"/>
      <c r="R31" s="46"/>
    </row>
    <row r="32" s="1" customFormat="1" ht="14.4" customHeight="1">
      <c r="B32" s="44"/>
      <c r="C32" s="45"/>
      <c r="D32" s="52" t="s">
        <v>41</v>
      </c>
      <c r="E32" s="52" t="s">
        <v>42</v>
      </c>
      <c r="F32" s="53">
        <v>0.20000000000000001</v>
      </c>
      <c r="G32" s="153" t="s">
        <v>43</v>
      </c>
      <c r="H32" s="154">
        <f>ROUND((((SUM(BE97:BE104)+SUM(BE122:BE165))+SUM(BE167:BE171))),2)</f>
        <v>0</v>
      </c>
      <c r="I32" s="45"/>
      <c r="J32" s="45"/>
      <c r="K32" s="45"/>
      <c r="L32" s="45"/>
      <c r="M32" s="154">
        <f>ROUND(((ROUND((SUM(BE97:BE104)+SUM(BE122:BE165)), 2)*F32)+SUM(BE167:BE171)*F32),2)</f>
        <v>0</v>
      </c>
      <c r="N32" s="45"/>
      <c r="O32" s="45"/>
      <c r="P32" s="45"/>
      <c r="Q32" s="45"/>
      <c r="R32" s="46"/>
    </row>
    <row r="33" s="1" customFormat="1" ht="14.4" customHeight="1">
      <c r="B33" s="44"/>
      <c r="C33" s="45"/>
      <c r="D33" s="45"/>
      <c r="E33" s="52" t="s">
        <v>44</v>
      </c>
      <c r="F33" s="53">
        <v>0.20000000000000001</v>
      </c>
      <c r="G33" s="153" t="s">
        <v>43</v>
      </c>
      <c r="H33" s="154">
        <f>ROUND((((SUM(BF97:BF104)+SUM(BF122:BF165))+SUM(BF167:BF171))),2)</f>
        <v>0</v>
      </c>
      <c r="I33" s="45"/>
      <c r="J33" s="45"/>
      <c r="K33" s="45"/>
      <c r="L33" s="45"/>
      <c r="M33" s="154">
        <f>ROUND(((ROUND((SUM(BF97:BF104)+SUM(BF122:BF165)), 2)*F33)+SUM(BF167:BF171)*F33),2)</f>
        <v>0</v>
      </c>
      <c r="N33" s="45"/>
      <c r="O33" s="45"/>
      <c r="P33" s="45"/>
      <c r="Q33" s="45"/>
      <c r="R33" s="46"/>
    </row>
    <row r="34" hidden="1" s="1" customFormat="1" ht="14.4" customHeight="1">
      <c r="B34" s="44"/>
      <c r="C34" s="45"/>
      <c r="D34" s="45"/>
      <c r="E34" s="52" t="s">
        <v>45</v>
      </c>
      <c r="F34" s="53">
        <v>0.20000000000000001</v>
      </c>
      <c r="G34" s="153" t="s">
        <v>43</v>
      </c>
      <c r="H34" s="154">
        <f>ROUND((((SUM(BG97:BG104)+SUM(BG122:BG165))+SUM(BG167:BG171))),2)</f>
        <v>0</v>
      </c>
      <c r="I34" s="45"/>
      <c r="J34" s="45"/>
      <c r="K34" s="45"/>
      <c r="L34" s="45"/>
      <c r="M34" s="154">
        <v>0</v>
      </c>
      <c r="N34" s="45"/>
      <c r="O34" s="45"/>
      <c r="P34" s="45"/>
      <c r="Q34" s="45"/>
      <c r="R34" s="46"/>
    </row>
    <row r="35" hidden="1" s="1" customFormat="1" ht="14.4" customHeight="1">
      <c r="B35" s="44"/>
      <c r="C35" s="45"/>
      <c r="D35" s="45"/>
      <c r="E35" s="52" t="s">
        <v>46</v>
      </c>
      <c r="F35" s="53">
        <v>0.20000000000000001</v>
      </c>
      <c r="G35" s="153" t="s">
        <v>43</v>
      </c>
      <c r="H35" s="154">
        <f>ROUND((((SUM(BH97:BH104)+SUM(BH122:BH165))+SUM(BH167:BH171))),2)</f>
        <v>0</v>
      </c>
      <c r="I35" s="45"/>
      <c r="J35" s="45"/>
      <c r="K35" s="45"/>
      <c r="L35" s="45"/>
      <c r="M35" s="154">
        <v>0</v>
      </c>
      <c r="N35" s="45"/>
      <c r="O35" s="45"/>
      <c r="P35" s="45"/>
      <c r="Q35" s="45"/>
      <c r="R35" s="46"/>
    </row>
    <row r="36" hidden="1" s="1" customFormat="1" ht="14.4" customHeight="1">
      <c r="B36" s="44"/>
      <c r="C36" s="45"/>
      <c r="D36" s="45"/>
      <c r="E36" s="52" t="s">
        <v>47</v>
      </c>
      <c r="F36" s="53">
        <v>0</v>
      </c>
      <c r="G36" s="153" t="s">
        <v>43</v>
      </c>
      <c r="H36" s="154">
        <f>ROUND((((SUM(BI97:BI104)+SUM(BI122:BI165))+SUM(BI167:BI171))),2)</f>
        <v>0</v>
      </c>
      <c r="I36" s="45"/>
      <c r="J36" s="45"/>
      <c r="K36" s="45"/>
      <c r="L36" s="45"/>
      <c r="M36" s="154">
        <v>0</v>
      </c>
      <c r="N36" s="45"/>
      <c r="O36" s="45"/>
      <c r="P36" s="45"/>
      <c r="Q36" s="45"/>
      <c r="R36" s="46"/>
    </row>
    <row r="37" s="1" customFormat="1" ht="6.96" customHeight="1"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6"/>
    </row>
    <row r="38" s="1" customFormat="1" ht="25.44" customHeight="1">
      <c r="B38" s="44"/>
      <c r="C38" s="143"/>
      <c r="D38" s="155" t="s">
        <v>48</v>
      </c>
      <c r="E38" s="95"/>
      <c r="F38" s="95"/>
      <c r="G38" s="156" t="s">
        <v>49</v>
      </c>
      <c r="H38" s="157" t="s">
        <v>50</v>
      </c>
      <c r="I38" s="95"/>
      <c r="J38" s="95"/>
      <c r="K38" s="95"/>
      <c r="L38" s="158">
        <f>SUM(M30:M36)</f>
        <v>0</v>
      </c>
      <c r="M38" s="158"/>
      <c r="N38" s="158"/>
      <c r="O38" s="158"/>
      <c r="P38" s="159"/>
      <c r="Q38" s="143"/>
      <c r="R38" s="46"/>
    </row>
    <row r="39" s="1" customFormat="1" ht="14.4" customHeight="1"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6"/>
    </row>
    <row r="40" s="1" customFormat="1" ht="14.4" customHeight="1">
      <c r="B40" s="44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6"/>
    </row>
    <row r="41">
      <c r="B41" s="24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7"/>
    </row>
    <row r="42">
      <c r="B42" s="24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7"/>
    </row>
    <row r="43">
      <c r="B43" s="24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7"/>
    </row>
    <row r="44">
      <c r="B44" s="24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7"/>
    </row>
    <row r="45">
      <c r="B45" s="24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7"/>
    </row>
    <row r="46">
      <c r="B46" s="24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7"/>
    </row>
    <row r="47">
      <c r="B47" s="24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7"/>
    </row>
    <row r="48">
      <c r="B48" s="24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7"/>
    </row>
    <row r="49">
      <c r="B49" s="24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7"/>
    </row>
    <row r="50" s="1" customFormat="1">
      <c r="B50" s="44"/>
      <c r="C50" s="45"/>
      <c r="D50" s="64" t="s">
        <v>51</v>
      </c>
      <c r="E50" s="65"/>
      <c r="F50" s="65"/>
      <c r="G50" s="65"/>
      <c r="H50" s="66"/>
      <c r="I50" s="45"/>
      <c r="J50" s="64" t="s">
        <v>52</v>
      </c>
      <c r="K50" s="65"/>
      <c r="L50" s="65"/>
      <c r="M50" s="65"/>
      <c r="N50" s="65"/>
      <c r="O50" s="65"/>
      <c r="P50" s="66"/>
      <c r="Q50" s="45"/>
      <c r="R50" s="46"/>
    </row>
    <row r="51">
      <c r="B51" s="24"/>
      <c r="C51" s="29"/>
      <c r="D51" s="67"/>
      <c r="E51" s="29"/>
      <c r="F51" s="29"/>
      <c r="G51" s="29"/>
      <c r="H51" s="68"/>
      <c r="I51" s="29"/>
      <c r="J51" s="67"/>
      <c r="K51" s="29"/>
      <c r="L51" s="29"/>
      <c r="M51" s="29"/>
      <c r="N51" s="29"/>
      <c r="O51" s="29"/>
      <c r="P51" s="68"/>
      <c r="Q51" s="29"/>
      <c r="R51" s="27"/>
    </row>
    <row r="52">
      <c r="B52" s="24"/>
      <c r="C52" s="29"/>
      <c r="D52" s="67"/>
      <c r="E52" s="29"/>
      <c r="F52" s="29"/>
      <c r="G52" s="29"/>
      <c r="H52" s="68"/>
      <c r="I52" s="29"/>
      <c r="J52" s="67"/>
      <c r="K52" s="29"/>
      <c r="L52" s="29"/>
      <c r="M52" s="29"/>
      <c r="N52" s="29"/>
      <c r="O52" s="29"/>
      <c r="P52" s="68"/>
      <c r="Q52" s="29"/>
      <c r="R52" s="27"/>
    </row>
    <row r="53">
      <c r="B53" s="24"/>
      <c r="C53" s="29"/>
      <c r="D53" s="67"/>
      <c r="E53" s="29"/>
      <c r="F53" s="29"/>
      <c r="G53" s="29"/>
      <c r="H53" s="68"/>
      <c r="I53" s="29"/>
      <c r="J53" s="67"/>
      <c r="K53" s="29"/>
      <c r="L53" s="29"/>
      <c r="M53" s="29"/>
      <c r="N53" s="29"/>
      <c r="O53" s="29"/>
      <c r="P53" s="68"/>
      <c r="Q53" s="29"/>
      <c r="R53" s="27"/>
    </row>
    <row r="54">
      <c r="B54" s="24"/>
      <c r="C54" s="29"/>
      <c r="D54" s="67"/>
      <c r="E54" s="29"/>
      <c r="F54" s="29"/>
      <c r="G54" s="29"/>
      <c r="H54" s="68"/>
      <c r="I54" s="29"/>
      <c r="J54" s="67"/>
      <c r="K54" s="29"/>
      <c r="L54" s="29"/>
      <c r="M54" s="29"/>
      <c r="N54" s="29"/>
      <c r="O54" s="29"/>
      <c r="P54" s="68"/>
      <c r="Q54" s="29"/>
      <c r="R54" s="27"/>
    </row>
    <row r="55">
      <c r="B55" s="24"/>
      <c r="C55" s="29"/>
      <c r="D55" s="67"/>
      <c r="E55" s="29"/>
      <c r="F55" s="29"/>
      <c r="G55" s="29"/>
      <c r="H55" s="68"/>
      <c r="I55" s="29"/>
      <c r="J55" s="67"/>
      <c r="K55" s="29"/>
      <c r="L55" s="29"/>
      <c r="M55" s="29"/>
      <c r="N55" s="29"/>
      <c r="O55" s="29"/>
      <c r="P55" s="68"/>
      <c r="Q55" s="29"/>
      <c r="R55" s="27"/>
    </row>
    <row r="56">
      <c r="B56" s="24"/>
      <c r="C56" s="29"/>
      <c r="D56" s="67"/>
      <c r="E56" s="29"/>
      <c r="F56" s="29"/>
      <c r="G56" s="29"/>
      <c r="H56" s="68"/>
      <c r="I56" s="29"/>
      <c r="J56" s="67"/>
      <c r="K56" s="29"/>
      <c r="L56" s="29"/>
      <c r="M56" s="29"/>
      <c r="N56" s="29"/>
      <c r="O56" s="29"/>
      <c r="P56" s="68"/>
      <c r="Q56" s="29"/>
      <c r="R56" s="27"/>
    </row>
    <row r="57">
      <c r="B57" s="24"/>
      <c r="C57" s="29"/>
      <c r="D57" s="67"/>
      <c r="E57" s="29"/>
      <c r="F57" s="29"/>
      <c r="G57" s="29"/>
      <c r="H57" s="68"/>
      <c r="I57" s="29"/>
      <c r="J57" s="67"/>
      <c r="K57" s="29"/>
      <c r="L57" s="29"/>
      <c r="M57" s="29"/>
      <c r="N57" s="29"/>
      <c r="O57" s="29"/>
      <c r="P57" s="68"/>
      <c r="Q57" s="29"/>
      <c r="R57" s="27"/>
    </row>
    <row r="58">
      <c r="B58" s="24"/>
      <c r="C58" s="29"/>
      <c r="D58" s="67"/>
      <c r="E58" s="29"/>
      <c r="F58" s="29"/>
      <c r="G58" s="29"/>
      <c r="H58" s="68"/>
      <c r="I58" s="29"/>
      <c r="J58" s="67"/>
      <c r="K58" s="29"/>
      <c r="L58" s="29"/>
      <c r="M58" s="29"/>
      <c r="N58" s="29"/>
      <c r="O58" s="29"/>
      <c r="P58" s="68"/>
      <c r="Q58" s="29"/>
      <c r="R58" s="27"/>
    </row>
    <row r="59" s="1" customFormat="1">
      <c r="B59" s="44"/>
      <c r="C59" s="45"/>
      <c r="D59" s="69" t="s">
        <v>53</v>
      </c>
      <c r="E59" s="70"/>
      <c r="F59" s="70"/>
      <c r="G59" s="71" t="s">
        <v>54</v>
      </c>
      <c r="H59" s="72"/>
      <c r="I59" s="45"/>
      <c r="J59" s="69" t="s">
        <v>53</v>
      </c>
      <c r="K59" s="70"/>
      <c r="L59" s="70"/>
      <c r="M59" s="70"/>
      <c r="N59" s="71" t="s">
        <v>54</v>
      </c>
      <c r="O59" s="70"/>
      <c r="P59" s="72"/>
      <c r="Q59" s="45"/>
      <c r="R59" s="46"/>
    </row>
    <row r="60">
      <c r="B60" s="24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7"/>
    </row>
    <row r="61" s="1" customFormat="1">
      <c r="B61" s="44"/>
      <c r="C61" s="45"/>
      <c r="D61" s="64" t="s">
        <v>55</v>
      </c>
      <c r="E61" s="65"/>
      <c r="F61" s="65"/>
      <c r="G61" s="65"/>
      <c r="H61" s="66"/>
      <c r="I61" s="45"/>
      <c r="J61" s="64" t="s">
        <v>56</v>
      </c>
      <c r="K61" s="65"/>
      <c r="L61" s="65"/>
      <c r="M61" s="65"/>
      <c r="N61" s="65"/>
      <c r="O61" s="65"/>
      <c r="P61" s="66"/>
      <c r="Q61" s="45"/>
      <c r="R61" s="46"/>
    </row>
    <row r="62">
      <c r="B62" s="24"/>
      <c r="C62" s="29"/>
      <c r="D62" s="67"/>
      <c r="E62" s="29"/>
      <c r="F62" s="29"/>
      <c r="G62" s="29"/>
      <c r="H62" s="68"/>
      <c r="I62" s="29"/>
      <c r="J62" s="67"/>
      <c r="K62" s="29"/>
      <c r="L62" s="29"/>
      <c r="M62" s="29"/>
      <c r="N62" s="29"/>
      <c r="O62" s="29"/>
      <c r="P62" s="68"/>
      <c r="Q62" s="29"/>
      <c r="R62" s="27"/>
    </row>
    <row r="63">
      <c r="B63" s="24"/>
      <c r="C63" s="29"/>
      <c r="D63" s="67"/>
      <c r="E63" s="29"/>
      <c r="F63" s="29"/>
      <c r="G63" s="29"/>
      <c r="H63" s="68"/>
      <c r="I63" s="29"/>
      <c r="J63" s="67"/>
      <c r="K63" s="29"/>
      <c r="L63" s="29"/>
      <c r="M63" s="29"/>
      <c r="N63" s="29"/>
      <c r="O63" s="29"/>
      <c r="P63" s="68"/>
      <c r="Q63" s="29"/>
      <c r="R63" s="27"/>
    </row>
    <row r="64">
      <c r="B64" s="24"/>
      <c r="C64" s="29"/>
      <c r="D64" s="67"/>
      <c r="E64" s="29"/>
      <c r="F64" s="29"/>
      <c r="G64" s="29"/>
      <c r="H64" s="68"/>
      <c r="I64" s="29"/>
      <c r="J64" s="67"/>
      <c r="K64" s="29"/>
      <c r="L64" s="29"/>
      <c r="M64" s="29"/>
      <c r="N64" s="29"/>
      <c r="O64" s="29"/>
      <c r="P64" s="68"/>
      <c r="Q64" s="29"/>
      <c r="R64" s="27"/>
    </row>
    <row r="65">
      <c r="B65" s="24"/>
      <c r="C65" s="29"/>
      <c r="D65" s="67"/>
      <c r="E65" s="29"/>
      <c r="F65" s="29"/>
      <c r="G65" s="29"/>
      <c r="H65" s="68"/>
      <c r="I65" s="29"/>
      <c r="J65" s="67"/>
      <c r="K65" s="29"/>
      <c r="L65" s="29"/>
      <c r="M65" s="29"/>
      <c r="N65" s="29"/>
      <c r="O65" s="29"/>
      <c r="P65" s="68"/>
      <c r="Q65" s="29"/>
      <c r="R65" s="27"/>
    </row>
    <row r="66">
      <c r="B66" s="24"/>
      <c r="C66" s="29"/>
      <c r="D66" s="67"/>
      <c r="E66" s="29"/>
      <c r="F66" s="29"/>
      <c r="G66" s="29"/>
      <c r="H66" s="68"/>
      <c r="I66" s="29"/>
      <c r="J66" s="67"/>
      <c r="K66" s="29"/>
      <c r="L66" s="29"/>
      <c r="M66" s="29"/>
      <c r="N66" s="29"/>
      <c r="O66" s="29"/>
      <c r="P66" s="68"/>
      <c r="Q66" s="29"/>
      <c r="R66" s="27"/>
    </row>
    <row r="67">
      <c r="B67" s="24"/>
      <c r="C67" s="29"/>
      <c r="D67" s="67"/>
      <c r="E67" s="29"/>
      <c r="F67" s="29"/>
      <c r="G67" s="29"/>
      <c r="H67" s="68"/>
      <c r="I67" s="29"/>
      <c r="J67" s="67"/>
      <c r="K67" s="29"/>
      <c r="L67" s="29"/>
      <c r="M67" s="29"/>
      <c r="N67" s="29"/>
      <c r="O67" s="29"/>
      <c r="P67" s="68"/>
      <c r="Q67" s="29"/>
      <c r="R67" s="27"/>
    </row>
    <row r="68">
      <c r="B68" s="24"/>
      <c r="C68" s="29"/>
      <c r="D68" s="67"/>
      <c r="E68" s="29"/>
      <c r="F68" s="29"/>
      <c r="G68" s="29"/>
      <c r="H68" s="68"/>
      <c r="I68" s="29"/>
      <c r="J68" s="67"/>
      <c r="K68" s="29"/>
      <c r="L68" s="29"/>
      <c r="M68" s="29"/>
      <c r="N68" s="29"/>
      <c r="O68" s="29"/>
      <c r="P68" s="68"/>
      <c r="Q68" s="29"/>
      <c r="R68" s="27"/>
    </row>
    <row r="69">
      <c r="B69" s="24"/>
      <c r="C69" s="29"/>
      <c r="D69" s="67"/>
      <c r="E69" s="29"/>
      <c r="F69" s="29"/>
      <c r="G69" s="29"/>
      <c r="H69" s="68"/>
      <c r="I69" s="29"/>
      <c r="J69" s="67"/>
      <c r="K69" s="29"/>
      <c r="L69" s="29"/>
      <c r="M69" s="29"/>
      <c r="N69" s="29"/>
      <c r="O69" s="29"/>
      <c r="P69" s="68"/>
      <c r="Q69" s="29"/>
      <c r="R69" s="27"/>
    </row>
    <row r="70" s="1" customFormat="1">
      <c r="B70" s="44"/>
      <c r="C70" s="45"/>
      <c r="D70" s="69" t="s">
        <v>53</v>
      </c>
      <c r="E70" s="70"/>
      <c r="F70" s="70"/>
      <c r="G70" s="71" t="s">
        <v>54</v>
      </c>
      <c r="H70" s="72"/>
      <c r="I70" s="45"/>
      <c r="J70" s="69" t="s">
        <v>53</v>
      </c>
      <c r="K70" s="70"/>
      <c r="L70" s="70"/>
      <c r="M70" s="70"/>
      <c r="N70" s="71" t="s">
        <v>54</v>
      </c>
      <c r="O70" s="70"/>
      <c r="P70" s="72"/>
      <c r="Q70" s="45"/>
      <c r="R70" s="46"/>
    </row>
    <row r="71" s="1" customFormat="1" ht="14.4" customHeight="1">
      <c r="B71" s="73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5"/>
    </row>
    <row r="75" s="1" customFormat="1" ht="6.96" customHeight="1">
      <c r="B75" s="76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8"/>
    </row>
    <row r="76" s="1" customFormat="1" ht="36.96" customHeight="1">
      <c r="B76" s="44"/>
      <c r="C76" s="25" t="s">
        <v>115</v>
      </c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46"/>
    </row>
    <row r="77" s="1" customFormat="1" ht="6.96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6"/>
    </row>
    <row r="78" s="1" customFormat="1" ht="30" customHeight="1">
      <c r="B78" s="44"/>
      <c r="C78" s="36" t="s">
        <v>17</v>
      </c>
      <c r="D78" s="45"/>
      <c r="E78" s="45"/>
      <c r="F78" s="147" t="str">
        <f>F6</f>
        <v>Kultúrny dom Nižná Boca - zmena vykurovania</v>
      </c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45"/>
      <c r="R78" s="46"/>
    </row>
    <row r="79" s="1" customFormat="1" ht="36.96" customHeight="1">
      <c r="B79" s="44"/>
      <c r="C79" s="83" t="s">
        <v>111</v>
      </c>
      <c r="D79" s="45"/>
      <c r="E79" s="45"/>
      <c r="F79" s="85" t="str">
        <f>F7</f>
        <v>SO UK - UK + kotolňa</v>
      </c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6"/>
    </row>
    <row r="80" s="1" customFormat="1" ht="6.96" customHeight="1">
      <c r="B80" s="44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6"/>
    </row>
    <row r="81" s="1" customFormat="1" ht="18" customHeight="1">
      <c r="B81" s="44"/>
      <c r="C81" s="36" t="s">
        <v>21</v>
      </c>
      <c r="D81" s="45"/>
      <c r="E81" s="45"/>
      <c r="F81" s="31" t="str">
        <f>F9</f>
        <v>Nižná Boca</v>
      </c>
      <c r="G81" s="45"/>
      <c r="H81" s="45"/>
      <c r="I81" s="45"/>
      <c r="J81" s="45"/>
      <c r="K81" s="36" t="s">
        <v>23</v>
      </c>
      <c r="L81" s="45"/>
      <c r="M81" s="88" t="str">
        <f>IF(O9="","",O9)</f>
        <v>17. 9. 2017</v>
      </c>
      <c r="N81" s="88"/>
      <c r="O81" s="88"/>
      <c r="P81" s="88"/>
      <c r="Q81" s="45"/>
      <c r="R81" s="46"/>
    </row>
    <row r="82" s="1" customFormat="1" ht="6.96" customHeight="1">
      <c r="B82" s="44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6"/>
    </row>
    <row r="83" s="1" customFormat="1">
      <c r="B83" s="44"/>
      <c r="C83" s="36" t="s">
        <v>25</v>
      </c>
      <c r="D83" s="45"/>
      <c r="E83" s="45"/>
      <c r="F83" s="31" t="str">
        <f>E12</f>
        <v>Obec Nižná Boca</v>
      </c>
      <c r="G83" s="45"/>
      <c r="H83" s="45"/>
      <c r="I83" s="45"/>
      <c r="J83" s="45"/>
      <c r="K83" s="36" t="s">
        <v>31</v>
      </c>
      <c r="L83" s="45"/>
      <c r="M83" s="31" t="str">
        <f>E18</f>
        <v>Študio B, L.hrádok, arch. Hradský</v>
      </c>
      <c r="N83" s="31"/>
      <c r="O83" s="31"/>
      <c r="P83" s="31"/>
      <c r="Q83" s="31"/>
      <c r="R83" s="46"/>
    </row>
    <row r="84" s="1" customFormat="1" ht="14.4" customHeight="1">
      <c r="B84" s="44"/>
      <c r="C84" s="36" t="s">
        <v>29</v>
      </c>
      <c r="D84" s="45"/>
      <c r="E84" s="45"/>
      <c r="F84" s="31" t="str">
        <f>IF(E15="","",E15)</f>
        <v xml:space="preserve"> </v>
      </c>
      <c r="G84" s="45"/>
      <c r="H84" s="45"/>
      <c r="I84" s="45"/>
      <c r="J84" s="45"/>
      <c r="K84" s="36" t="s">
        <v>35</v>
      </c>
      <c r="L84" s="45"/>
      <c r="M84" s="31" t="str">
        <f>E21</f>
        <v>Mejcher</v>
      </c>
      <c r="N84" s="31"/>
      <c r="O84" s="31"/>
      <c r="P84" s="31"/>
      <c r="Q84" s="31"/>
      <c r="R84" s="46"/>
    </row>
    <row r="85" s="1" customFormat="1" ht="10.32" customHeight="1">
      <c r="B85" s="44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6"/>
    </row>
    <row r="86" s="1" customFormat="1" ht="29.28" customHeight="1">
      <c r="B86" s="44"/>
      <c r="C86" s="160" t="s">
        <v>116</v>
      </c>
      <c r="D86" s="143"/>
      <c r="E86" s="143"/>
      <c r="F86" s="143"/>
      <c r="G86" s="143"/>
      <c r="H86" s="143"/>
      <c r="I86" s="143"/>
      <c r="J86" s="143"/>
      <c r="K86" s="143"/>
      <c r="L86" s="143"/>
      <c r="M86" s="143"/>
      <c r="N86" s="160" t="s">
        <v>117</v>
      </c>
      <c r="O86" s="143"/>
      <c r="P86" s="143"/>
      <c r="Q86" s="143"/>
      <c r="R86" s="46"/>
    </row>
    <row r="87" s="1" customFormat="1" ht="10.32" customHeight="1">
      <c r="B87" s="44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6"/>
    </row>
    <row r="88" s="1" customFormat="1" ht="29.28" customHeight="1">
      <c r="B88" s="44"/>
      <c r="C88" s="161" t="s">
        <v>118</v>
      </c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105">
        <f>N122</f>
        <v>0</v>
      </c>
      <c r="O88" s="162"/>
      <c r="P88" s="162"/>
      <c r="Q88" s="162"/>
      <c r="R88" s="46"/>
      <c r="AU88" s="20" t="s">
        <v>119</v>
      </c>
    </row>
    <row r="89" s="6" customFormat="1" ht="24.96" customHeight="1">
      <c r="B89" s="163"/>
      <c r="C89" s="164"/>
      <c r="D89" s="165" t="s">
        <v>120</v>
      </c>
      <c r="E89" s="164"/>
      <c r="F89" s="164"/>
      <c r="G89" s="164"/>
      <c r="H89" s="164"/>
      <c r="I89" s="164"/>
      <c r="J89" s="164"/>
      <c r="K89" s="164"/>
      <c r="L89" s="164"/>
      <c r="M89" s="164"/>
      <c r="N89" s="166">
        <f>N123</f>
        <v>0</v>
      </c>
      <c r="O89" s="164"/>
      <c r="P89" s="164"/>
      <c r="Q89" s="164"/>
      <c r="R89" s="167"/>
    </row>
    <row r="90" s="7" customFormat="1" ht="19.92" customHeight="1">
      <c r="B90" s="168"/>
      <c r="C90" s="169"/>
      <c r="D90" s="128" t="s">
        <v>121</v>
      </c>
      <c r="E90" s="169"/>
      <c r="F90" s="169"/>
      <c r="G90" s="169"/>
      <c r="H90" s="169"/>
      <c r="I90" s="169"/>
      <c r="J90" s="169"/>
      <c r="K90" s="169"/>
      <c r="L90" s="169"/>
      <c r="M90" s="169"/>
      <c r="N90" s="130">
        <f>N124</f>
        <v>0</v>
      </c>
      <c r="O90" s="169"/>
      <c r="P90" s="169"/>
      <c r="Q90" s="169"/>
      <c r="R90" s="170"/>
    </row>
    <row r="91" s="7" customFormat="1" ht="19.92" customHeight="1">
      <c r="B91" s="168"/>
      <c r="C91" s="169"/>
      <c r="D91" s="128" t="s">
        <v>122</v>
      </c>
      <c r="E91" s="169"/>
      <c r="F91" s="169"/>
      <c r="G91" s="169"/>
      <c r="H91" s="169"/>
      <c r="I91" s="169"/>
      <c r="J91" s="169"/>
      <c r="K91" s="169"/>
      <c r="L91" s="169"/>
      <c r="M91" s="169"/>
      <c r="N91" s="130">
        <f>N127</f>
        <v>0</v>
      </c>
      <c r="O91" s="169"/>
      <c r="P91" s="169"/>
      <c r="Q91" s="169"/>
      <c r="R91" s="170"/>
    </row>
    <row r="92" s="7" customFormat="1" ht="19.92" customHeight="1">
      <c r="B92" s="168"/>
      <c r="C92" s="169"/>
      <c r="D92" s="128" t="s">
        <v>123</v>
      </c>
      <c r="E92" s="169"/>
      <c r="F92" s="169"/>
      <c r="G92" s="169"/>
      <c r="H92" s="169"/>
      <c r="I92" s="169"/>
      <c r="J92" s="169"/>
      <c r="K92" s="169"/>
      <c r="L92" s="169"/>
      <c r="M92" s="169"/>
      <c r="N92" s="130">
        <f>N134</f>
        <v>0</v>
      </c>
      <c r="O92" s="169"/>
      <c r="P92" s="169"/>
      <c r="Q92" s="169"/>
      <c r="R92" s="170"/>
    </row>
    <row r="93" s="7" customFormat="1" ht="19.92" customHeight="1">
      <c r="B93" s="168"/>
      <c r="C93" s="169"/>
      <c r="D93" s="128" t="s">
        <v>124</v>
      </c>
      <c r="E93" s="169"/>
      <c r="F93" s="169"/>
      <c r="G93" s="169"/>
      <c r="H93" s="169"/>
      <c r="I93" s="169"/>
      <c r="J93" s="169"/>
      <c r="K93" s="169"/>
      <c r="L93" s="169"/>
      <c r="M93" s="169"/>
      <c r="N93" s="130">
        <f>N144</f>
        <v>0</v>
      </c>
      <c r="O93" s="169"/>
      <c r="P93" s="169"/>
      <c r="Q93" s="169"/>
      <c r="R93" s="170"/>
    </row>
    <row r="94" s="7" customFormat="1" ht="19.92" customHeight="1">
      <c r="B94" s="168"/>
      <c r="C94" s="169"/>
      <c r="D94" s="128" t="s">
        <v>125</v>
      </c>
      <c r="E94" s="169"/>
      <c r="F94" s="169"/>
      <c r="G94" s="169"/>
      <c r="H94" s="169"/>
      <c r="I94" s="169"/>
      <c r="J94" s="169"/>
      <c r="K94" s="169"/>
      <c r="L94" s="169"/>
      <c r="M94" s="169"/>
      <c r="N94" s="130">
        <f>N154</f>
        <v>0</v>
      </c>
      <c r="O94" s="169"/>
      <c r="P94" s="169"/>
      <c r="Q94" s="169"/>
      <c r="R94" s="170"/>
    </row>
    <row r="95" s="6" customFormat="1" ht="21.84" customHeight="1">
      <c r="B95" s="163"/>
      <c r="C95" s="164"/>
      <c r="D95" s="165" t="s">
        <v>126</v>
      </c>
      <c r="E95" s="164"/>
      <c r="F95" s="164"/>
      <c r="G95" s="164"/>
      <c r="H95" s="164"/>
      <c r="I95" s="164"/>
      <c r="J95" s="164"/>
      <c r="K95" s="164"/>
      <c r="L95" s="164"/>
      <c r="M95" s="164"/>
      <c r="N95" s="171">
        <f>N166</f>
        <v>0</v>
      </c>
      <c r="O95" s="164"/>
      <c r="P95" s="164"/>
      <c r="Q95" s="164"/>
      <c r="R95" s="167"/>
    </row>
    <row r="96" s="1" customFormat="1" ht="21.84" customHeight="1">
      <c r="B96" s="44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6"/>
    </row>
    <row r="97" s="1" customFormat="1" ht="29.28" customHeight="1">
      <c r="B97" s="44"/>
      <c r="C97" s="161" t="s">
        <v>127</v>
      </c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162">
        <f>ROUND(N98+N99+N100+N101+N102+N103,2)</f>
        <v>0</v>
      </c>
      <c r="O97" s="172"/>
      <c r="P97" s="172"/>
      <c r="Q97" s="172"/>
      <c r="R97" s="46"/>
      <c r="T97" s="173"/>
      <c r="U97" s="174" t="s">
        <v>41</v>
      </c>
    </row>
    <row r="98" s="1" customFormat="1" ht="18" customHeight="1">
      <c r="B98" s="175"/>
      <c r="C98" s="176"/>
      <c r="D98" s="135" t="s">
        <v>128</v>
      </c>
      <c r="E98" s="177"/>
      <c r="F98" s="177"/>
      <c r="G98" s="177"/>
      <c r="H98" s="177"/>
      <c r="I98" s="176"/>
      <c r="J98" s="176"/>
      <c r="K98" s="176"/>
      <c r="L98" s="176"/>
      <c r="M98" s="176"/>
      <c r="N98" s="129">
        <f>ROUND(N88*T98,2)</f>
        <v>0</v>
      </c>
      <c r="O98" s="178"/>
      <c r="P98" s="178"/>
      <c r="Q98" s="178"/>
      <c r="R98" s="179"/>
      <c r="S98" s="180"/>
      <c r="T98" s="181"/>
      <c r="U98" s="182" t="s">
        <v>44</v>
      </c>
      <c r="V98" s="180"/>
      <c r="W98" s="180"/>
      <c r="X98" s="180"/>
      <c r="Y98" s="180"/>
      <c r="Z98" s="180"/>
      <c r="AA98" s="180"/>
      <c r="AB98" s="180"/>
      <c r="AC98" s="180"/>
      <c r="AD98" s="180"/>
      <c r="AE98" s="180"/>
      <c r="AF98" s="180"/>
      <c r="AG98" s="180"/>
      <c r="AH98" s="180"/>
      <c r="AI98" s="180"/>
      <c r="AJ98" s="180"/>
      <c r="AK98" s="180"/>
      <c r="AL98" s="180"/>
      <c r="AM98" s="180"/>
      <c r="AN98" s="180"/>
      <c r="AO98" s="180"/>
      <c r="AP98" s="180"/>
      <c r="AQ98" s="180"/>
      <c r="AR98" s="180"/>
      <c r="AS98" s="180"/>
      <c r="AT98" s="180"/>
      <c r="AU98" s="180"/>
      <c r="AV98" s="180"/>
      <c r="AW98" s="180"/>
      <c r="AX98" s="180"/>
      <c r="AY98" s="183" t="s">
        <v>129</v>
      </c>
      <c r="AZ98" s="180"/>
      <c r="BA98" s="180"/>
      <c r="BB98" s="180"/>
      <c r="BC98" s="180"/>
      <c r="BD98" s="180"/>
      <c r="BE98" s="184">
        <f>IF(U98="základná",N98,0)</f>
        <v>0</v>
      </c>
      <c r="BF98" s="184">
        <f>IF(U98="znížená",N98,0)</f>
        <v>0</v>
      </c>
      <c r="BG98" s="184">
        <f>IF(U98="zákl. prenesená",N98,0)</f>
        <v>0</v>
      </c>
      <c r="BH98" s="184">
        <f>IF(U98="zníž. prenesená",N98,0)</f>
        <v>0</v>
      </c>
      <c r="BI98" s="184">
        <f>IF(U98="nulová",N98,0)</f>
        <v>0</v>
      </c>
      <c r="BJ98" s="183" t="s">
        <v>130</v>
      </c>
      <c r="BK98" s="180"/>
      <c r="BL98" s="180"/>
      <c r="BM98" s="180"/>
    </row>
    <row r="99" s="1" customFormat="1" ht="18" customHeight="1">
      <c r="B99" s="175"/>
      <c r="C99" s="176"/>
      <c r="D99" s="135" t="s">
        <v>131</v>
      </c>
      <c r="E99" s="177"/>
      <c r="F99" s="177"/>
      <c r="G99" s="177"/>
      <c r="H99" s="177"/>
      <c r="I99" s="176"/>
      <c r="J99" s="176"/>
      <c r="K99" s="176"/>
      <c r="L99" s="176"/>
      <c r="M99" s="176"/>
      <c r="N99" s="129">
        <f>ROUND(N88*T99,2)</f>
        <v>0</v>
      </c>
      <c r="O99" s="178"/>
      <c r="P99" s="178"/>
      <c r="Q99" s="178"/>
      <c r="R99" s="179"/>
      <c r="S99" s="180"/>
      <c r="T99" s="181"/>
      <c r="U99" s="182" t="s">
        <v>44</v>
      </c>
      <c r="V99" s="180"/>
      <c r="W99" s="180"/>
      <c r="X99" s="180"/>
      <c r="Y99" s="180"/>
      <c r="Z99" s="180"/>
      <c r="AA99" s="180"/>
      <c r="AB99" s="180"/>
      <c r="AC99" s="180"/>
      <c r="AD99" s="180"/>
      <c r="AE99" s="180"/>
      <c r="AF99" s="180"/>
      <c r="AG99" s="180"/>
      <c r="AH99" s="180"/>
      <c r="AI99" s="180"/>
      <c r="AJ99" s="180"/>
      <c r="AK99" s="180"/>
      <c r="AL99" s="180"/>
      <c r="AM99" s="180"/>
      <c r="AN99" s="180"/>
      <c r="AO99" s="180"/>
      <c r="AP99" s="180"/>
      <c r="AQ99" s="180"/>
      <c r="AR99" s="180"/>
      <c r="AS99" s="180"/>
      <c r="AT99" s="180"/>
      <c r="AU99" s="180"/>
      <c r="AV99" s="180"/>
      <c r="AW99" s="180"/>
      <c r="AX99" s="180"/>
      <c r="AY99" s="183" t="s">
        <v>129</v>
      </c>
      <c r="AZ99" s="180"/>
      <c r="BA99" s="180"/>
      <c r="BB99" s="180"/>
      <c r="BC99" s="180"/>
      <c r="BD99" s="180"/>
      <c r="BE99" s="184">
        <f>IF(U99="základná",N99,0)</f>
        <v>0</v>
      </c>
      <c r="BF99" s="184">
        <f>IF(U99="znížená",N99,0)</f>
        <v>0</v>
      </c>
      <c r="BG99" s="184">
        <f>IF(U99="zákl. prenesená",N99,0)</f>
        <v>0</v>
      </c>
      <c r="BH99" s="184">
        <f>IF(U99="zníž. prenesená",N99,0)</f>
        <v>0</v>
      </c>
      <c r="BI99" s="184">
        <f>IF(U99="nulová",N99,0)</f>
        <v>0</v>
      </c>
      <c r="BJ99" s="183" t="s">
        <v>130</v>
      </c>
      <c r="BK99" s="180"/>
      <c r="BL99" s="180"/>
      <c r="BM99" s="180"/>
    </row>
    <row r="100" s="1" customFormat="1" ht="18" customHeight="1">
      <c r="B100" s="175"/>
      <c r="C100" s="176"/>
      <c r="D100" s="135" t="s">
        <v>132</v>
      </c>
      <c r="E100" s="177"/>
      <c r="F100" s="177"/>
      <c r="G100" s="177"/>
      <c r="H100" s="177"/>
      <c r="I100" s="176"/>
      <c r="J100" s="176"/>
      <c r="K100" s="176"/>
      <c r="L100" s="176"/>
      <c r="M100" s="176"/>
      <c r="N100" s="129">
        <f>ROUND(N88*T100,2)</f>
        <v>0</v>
      </c>
      <c r="O100" s="178"/>
      <c r="P100" s="178"/>
      <c r="Q100" s="178"/>
      <c r="R100" s="179"/>
      <c r="S100" s="180"/>
      <c r="T100" s="181"/>
      <c r="U100" s="182" t="s">
        <v>44</v>
      </c>
      <c r="V100" s="180"/>
      <c r="W100" s="180"/>
      <c r="X100" s="180"/>
      <c r="Y100" s="180"/>
      <c r="Z100" s="180"/>
      <c r="AA100" s="180"/>
      <c r="AB100" s="180"/>
      <c r="AC100" s="180"/>
      <c r="AD100" s="180"/>
      <c r="AE100" s="180"/>
      <c r="AF100" s="180"/>
      <c r="AG100" s="180"/>
      <c r="AH100" s="180"/>
      <c r="AI100" s="180"/>
      <c r="AJ100" s="180"/>
      <c r="AK100" s="180"/>
      <c r="AL100" s="180"/>
      <c r="AM100" s="180"/>
      <c r="AN100" s="180"/>
      <c r="AO100" s="180"/>
      <c r="AP100" s="180"/>
      <c r="AQ100" s="180"/>
      <c r="AR100" s="180"/>
      <c r="AS100" s="180"/>
      <c r="AT100" s="180"/>
      <c r="AU100" s="180"/>
      <c r="AV100" s="180"/>
      <c r="AW100" s="180"/>
      <c r="AX100" s="180"/>
      <c r="AY100" s="183" t="s">
        <v>129</v>
      </c>
      <c r="AZ100" s="180"/>
      <c r="BA100" s="180"/>
      <c r="BB100" s="180"/>
      <c r="BC100" s="180"/>
      <c r="BD100" s="180"/>
      <c r="BE100" s="184">
        <f>IF(U100="základná",N100,0)</f>
        <v>0</v>
      </c>
      <c r="BF100" s="184">
        <f>IF(U100="znížená",N100,0)</f>
        <v>0</v>
      </c>
      <c r="BG100" s="184">
        <f>IF(U100="zákl. prenesená",N100,0)</f>
        <v>0</v>
      </c>
      <c r="BH100" s="184">
        <f>IF(U100="zníž. prenesená",N100,0)</f>
        <v>0</v>
      </c>
      <c r="BI100" s="184">
        <f>IF(U100="nulová",N100,0)</f>
        <v>0</v>
      </c>
      <c r="BJ100" s="183" t="s">
        <v>130</v>
      </c>
      <c r="BK100" s="180"/>
      <c r="BL100" s="180"/>
      <c r="BM100" s="180"/>
    </row>
    <row r="101" s="1" customFormat="1" ht="18" customHeight="1">
      <c r="B101" s="175"/>
      <c r="C101" s="176"/>
      <c r="D101" s="135" t="s">
        <v>133</v>
      </c>
      <c r="E101" s="177"/>
      <c r="F101" s="177"/>
      <c r="G101" s="177"/>
      <c r="H101" s="177"/>
      <c r="I101" s="176"/>
      <c r="J101" s="176"/>
      <c r="K101" s="176"/>
      <c r="L101" s="176"/>
      <c r="M101" s="176"/>
      <c r="N101" s="129">
        <f>ROUND(N88*T101,2)</f>
        <v>0</v>
      </c>
      <c r="O101" s="178"/>
      <c r="P101" s="178"/>
      <c r="Q101" s="178"/>
      <c r="R101" s="179"/>
      <c r="S101" s="180"/>
      <c r="T101" s="181"/>
      <c r="U101" s="182" t="s">
        <v>44</v>
      </c>
      <c r="V101" s="180"/>
      <c r="W101" s="180"/>
      <c r="X101" s="180"/>
      <c r="Y101" s="180"/>
      <c r="Z101" s="180"/>
      <c r="AA101" s="180"/>
      <c r="AB101" s="180"/>
      <c r="AC101" s="180"/>
      <c r="AD101" s="180"/>
      <c r="AE101" s="180"/>
      <c r="AF101" s="180"/>
      <c r="AG101" s="180"/>
      <c r="AH101" s="180"/>
      <c r="AI101" s="180"/>
      <c r="AJ101" s="180"/>
      <c r="AK101" s="180"/>
      <c r="AL101" s="180"/>
      <c r="AM101" s="180"/>
      <c r="AN101" s="180"/>
      <c r="AO101" s="180"/>
      <c r="AP101" s="180"/>
      <c r="AQ101" s="180"/>
      <c r="AR101" s="180"/>
      <c r="AS101" s="180"/>
      <c r="AT101" s="180"/>
      <c r="AU101" s="180"/>
      <c r="AV101" s="180"/>
      <c r="AW101" s="180"/>
      <c r="AX101" s="180"/>
      <c r="AY101" s="183" t="s">
        <v>129</v>
      </c>
      <c r="AZ101" s="180"/>
      <c r="BA101" s="180"/>
      <c r="BB101" s="180"/>
      <c r="BC101" s="180"/>
      <c r="BD101" s="180"/>
      <c r="BE101" s="184">
        <f>IF(U101="základná",N101,0)</f>
        <v>0</v>
      </c>
      <c r="BF101" s="184">
        <f>IF(U101="znížená",N101,0)</f>
        <v>0</v>
      </c>
      <c r="BG101" s="184">
        <f>IF(U101="zákl. prenesená",N101,0)</f>
        <v>0</v>
      </c>
      <c r="BH101" s="184">
        <f>IF(U101="zníž. prenesená",N101,0)</f>
        <v>0</v>
      </c>
      <c r="BI101" s="184">
        <f>IF(U101="nulová",N101,0)</f>
        <v>0</v>
      </c>
      <c r="BJ101" s="183" t="s">
        <v>130</v>
      </c>
      <c r="BK101" s="180"/>
      <c r="BL101" s="180"/>
      <c r="BM101" s="180"/>
    </row>
    <row r="102" s="1" customFormat="1" ht="18" customHeight="1">
      <c r="B102" s="175"/>
      <c r="C102" s="176"/>
      <c r="D102" s="135" t="s">
        <v>134</v>
      </c>
      <c r="E102" s="177"/>
      <c r="F102" s="177"/>
      <c r="G102" s="177"/>
      <c r="H102" s="177"/>
      <c r="I102" s="176"/>
      <c r="J102" s="176"/>
      <c r="K102" s="176"/>
      <c r="L102" s="176"/>
      <c r="M102" s="176"/>
      <c r="N102" s="129">
        <f>ROUND(N88*T102,2)</f>
        <v>0</v>
      </c>
      <c r="O102" s="178"/>
      <c r="P102" s="178"/>
      <c r="Q102" s="178"/>
      <c r="R102" s="179"/>
      <c r="S102" s="180"/>
      <c r="T102" s="181"/>
      <c r="U102" s="182" t="s">
        <v>44</v>
      </c>
      <c r="V102" s="180"/>
      <c r="W102" s="180"/>
      <c r="X102" s="180"/>
      <c r="Y102" s="180"/>
      <c r="Z102" s="180"/>
      <c r="AA102" s="180"/>
      <c r="AB102" s="180"/>
      <c r="AC102" s="180"/>
      <c r="AD102" s="180"/>
      <c r="AE102" s="180"/>
      <c r="AF102" s="180"/>
      <c r="AG102" s="180"/>
      <c r="AH102" s="180"/>
      <c r="AI102" s="180"/>
      <c r="AJ102" s="180"/>
      <c r="AK102" s="180"/>
      <c r="AL102" s="180"/>
      <c r="AM102" s="180"/>
      <c r="AN102" s="180"/>
      <c r="AO102" s="180"/>
      <c r="AP102" s="180"/>
      <c r="AQ102" s="180"/>
      <c r="AR102" s="180"/>
      <c r="AS102" s="180"/>
      <c r="AT102" s="180"/>
      <c r="AU102" s="180"/>
      <c r="AV102" s="180"/>
      <c r="AW102" s="180"/>
      <c r="AX102" s="180"/>
      <c r="AY102" s="183" t="s">
        <v>129</v>
      </c>
      <c r="AZ102" s="180"/>
      <c r="BA102" s="180"/>
      <c r="BB102" s="180"/>
      <c r="BC102" s="180"/>
      <c r="BD102" s="180"/>
      <c r="BE102" s="184">
        <f>IF(U102="základná",N102,0)</f>
        <v>0</v>
      </c>
      <c r="BF102" s="184">
        <f>IF(U102="znížená",N102,0)</f>
        <v>0</v>
      </c>
      <c r="BG102" s="184">
        <f>IF(U102="zákl. prenesená",N102,0)</f>
        <v>0</v>
      </c>
      <c r="BH102" s="184">
        <f>IF(U102="zníž. prenesená",N102,0)</f>
        <v>0</v>
      </c>
      <c r="BI102" s="184">
        <f>IF(U102="nulová",N102,0)</f>
        <v>0</v>
      </c>
      <c r="BJ102" s="183" t="s">
        <v>130</v>
      </c>
      <c r="BK102" s="180"/>
      <c r="BL102" s="180"/>
      <c r="BM102" s="180"/>
    </row>
    <row r="103" s="1" customFormat="1" ht="18" customHeight="1">
      <c r="B103" s="175"/>
      <c r="C103" s="176"/>
      <c r="D103" s="177" t="s">
        <v>135</v>
      </c>
      <c r="E103" s="176"/>
      <c r="F103" s="176"/>
      <c r="G103" s="176"/>
      <c r="H103" s="176"/>
      <c r="I103" s="176"/>
      <c r="J103" s="176"/>
      <c r="K103" s="176"/>
      <c r="L103" s="176"/>
      <c r="M103" s="176"/>
      <c r="N103" s="129">
        <f>ROUND(N88*T103,2)</f>
        <v>0</v>
      </c>
      <c r="O103" s="178"/>
      <c r="P103" s="178"/>
      <c r="Q103" s="178"/>
      <c r="R103" s="179"/>
      <c r="S103" s="180"/>
      <c r="T103" s="185"/>
      <c r="U103" s="186" t="s">
        <v>44</v>
      </c>
      <c r="V103" s="180"/>
      <c r="W103" s="180"/>
      <c r="X103" s="180"/>
      <c r="Y103" s="180"/>
      <c r="Z103" s="180"/>
      <c r="AA103" s="180"/>
      <c r="AB103" s="180"/>
      <c r="AC103" s="180"/>
      <c r="AD103" s="180"/>
      <c r="AE103" s="180"/>
      <c r="AF103" s="180"/>
      <c r="AG103" s="180"/>
      <c r="AH103" s="180"/>
      <c r="AI103" s="180"/>
      <c r="AJ103" s="180"/>
      <c r="AK103" s="180"/>
      <c r="AL103" s="180"/>
      <c r="AM103" s="180"/>
      <c r="AN103" s="180"/>
      <c r="AO103" s="180"/>
      <c r="AP103" s="180"/>
      <c r="AQ103" s="180"/>
      <c r="AR103" s="180"/>
      <c r="AS103" s="180"/>
      <c r="AT103" s="180"/>
      <c r="AU103" s="180"/>
      <c r="AV103" s="180"/>
      <c r="AW103" s="180"/>
      <c r="AX103" s="180"/>
      <c r="AY103" s="183" t="s">
        <v>136</v>
      </c>
      <c r="AZ103" s="180"/>
      <c r="BA103" s="180"/>
      <c r="BB103" s="180"/>
      <c r="BC103" s="180"/>
      <c r="BD103" s="180"/>
      <c r="BE103" s="184">
        <f>IF(U103="základná",N103,0)</f>
        <v>0</v>
      </c>
      <c r="BF103" s="184">
        <f>IF(U103="znížená",N103,0)</f>
        <v>0</v>
      </c>
      <c r="BG103" s="184">
        <f>IF(U103="zákl. prenesená",N103,0)</f>
        <v>0</v>
      </c>
      <c r="BH103" s="184">
        <f>IF(U103="zníž. prenesená",N103,0)</f>
        <v>0</v>
      </c>
      <c r="BI103" s="184">
        <f>IF(U103="nulová",N103,0)</f>
        <v>0</v>
      </c>
      <c r="BJ103" s="183" t="s">
        <v>130</v>
      </c>
      <c r="BK103" s="180"/>
      <c r="BL103" s="180"/>
      <c r="BM103" s="180"/>
    </row>
    <row r="104" s="1" customFormat="1">
      <c r="B104" s="44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6"/>
    </row>
    <row r="105" s="1" customFormat="1" ht="29.28" customHeight="1">
      <c r="B105" s="44"/>
      <c r="C105" s="142" t="s">
        <v>104</v>
      </c>
      <c r="D105" s="143"/>
      <c r="E105" s="143"/>
      <c r="F105" s="143"/>
      <c r="G105" s="143"/>
      <c r="H105" s="143"/>
      <c r="I105" s="143"/>
      <c r="J105" s="143"/>
      <c r="K105" s="143"/>
      <c r="L105" s="144">
        <f>ROUND(SUM(N88+N97),2)</f>
        <v>0</v>
      </c>
      <c r="M105" s="144"/>
      <c r="N105" s="144"/>
      <c r="O105" s="144"/>
      <c r="P105" s="144"/>
      <c r="Q105" s="144"/>
      <c r="R105" s="46"/>
    </row>
    <row r="106" s="1" customFormat="1" ht="6.96" customHeight="1">
      <c r="B106" s="73"/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5"/>
    </row>
    <row r="110" s="1" customFormat="1" ht="6.96" customHeight="1">
      <c r="B110" s="76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8"/>
    </row>
    <row r="111" s="1" customFormat="1" ht="36.96" customHeight="1">
      <c r="B111" s="44"/>
      <c r="C111" s="25" t="s">
        <v>137</v>
      </c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6"/>
    </row>
    <row r="112" s="1" customFormat="1" ht="6.96" customHeight="1">
      <c r="B112" s="44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6"/>
    </row>
    <row r="113" s="1" customFormat="1" ht="30" customHeight="1">
      <c r="B113" s="44"/>
      <c r="C113" s="36" t="s">
        <v>17</v>
      </c>
      <c r="D113" s="45"/>
      <c r="E113" s="45"/>
      <c r="F113" s="147" t="str">
        <f>F6</f>
        <v>Kultúrny dom Nižná Boca - zmena vykurovania</v>
      </c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45"/>
      <c r="R113" s="46"/>
    </row>
    <row r="114" s="1" customFormat="1" ht="36.96" customHeight="1">
      <c r="B114" s="44"/>
      <c r="C114" s="83" t="s">
        <v>111</v>
      </c>
      <c r="D114" s="45"/>
      <c r="E114" s="45"/>
      <c r="F114" s="85" t="str">
        <f>F7</f>
        <v>SO UK - UK + kotolňa</v>
      </c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6"/>
    </row>
    <row r="115" s="1" customFormat="1" ht="6.96" customHeight="1">
      <c r="B115" s="44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6"/>
    </row>
    <row r="116" s="1" customFormat="1" ht="18" customHeight="1">
      <c r="B116" s="44"/>
      <c r="C116" s="36" t="s">
        <v>21</v>
      </c>
      <c r="D116" s="45"/>
      <c r="E116" s="45"/>
      <c r="F116" s="31" t="str">
        <f>F9</f>
        <v>Nižná Boca</v>
      </c>
      <c r="G116" s="45"/>
      <c r="H116" s="45"/>
      <c r="I116" s="45"/>
      <c r="J116" s="45"/>
      <c r="K116" s="36" t="s">
        <v>23</v>
      </c>
      <c r="L116" s="45"/>
      <c r="M116" s="88" t="str">
        <f>IF(O9="","",O9)</f>
        <v>17. 9. 2017</v>
      </c>
      <c r="N116" s="88"/>
      <c r="O116" s="88"/>
      <c r="P116" s="88"/>
      <c r="Q116" s="45"/>
      <c r="R116" s="46"/>
    </row>
    <row r="117" s="1" customFormat="1" ht="6.96" customHeight="1">
      <c r="B117" s="44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6"/>
    </row>
    <row r="118" s="1" customFormat="1">
      <c r="B118" s="44"/>
      <c r="C118" s="36" t="s">
        <v>25</v>
      </c>
      <c r="D118" s="45"/>
      <c r="E118" s="45"/>
      <c r="F118" s="31" t="str">
        <f>E12</f>
        <v>Obec Nižná Boca</v>
      </c>
      <c r="G118" s="45"/>
      <c r="H118" s="45"/>
      <c r="I118" s="45"/>
      <c r="J118" s="45"/>
      <c r="K118" s="36" t="s">
        <v>31</v>
      </c>
      <c r="L118" s="45"/>
      <c r="M118" s="31" t="str">
        <f>E18</f>
        <v>Študio B, L.hrádok, arch. Hradský</v>
      </c>
      <c r="N118" s="31"/>
      <c r="O118" s="31"/>
      <c r="P118" s="31"/>
      <c r="Q118" s="31"/>
      <c r="R118" s="46"/>
    </row>
    <row r="119" s="1" customFormat="1" ht="14.4" customHeight="1">
      <c r="B119" s="44"/>
      <c r="C119" s="36" t="s">
        <v>29</v>
      </c>
      <c r="D119" s="45"/>
      <c r="E119" s="45"/>
      <c r="F119" s="31" t="str">
        <f>IF(E15="","",E15)</f>
        <v xml:space="preserve"> </v>
      </c>
      <c r="G119" s="45"/>
      <c r="H119" s="45"/>
      <c r="I119" s="45"/>
      <c r="J119" s="45"/>
      <c r="K119" s="36" t="s">
        <v>35</v>
      </c>
      <c r="L119" s="45"/>
      <c r="M119" s="31" t="str">
        <f>E21</f>
        <v>Mejcher</v>
      </c>
      <c r="N119" s="31"/>
      <c r="O119" s="31"/>
      <c r="P119" s="31"/>
      <c r="Q119" s="31"/>
      <c r="R119" s="46"/>
    </row>
    <row r="120" s="1" customFormat="1" ht="10.32" customHeight="1">
      <c r="B120" s="44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6"/>
    </row>
    <row r="121" s="8" customFormat="1" ht="29.28" customHeight="1">
      <c r="B121" s="187"/>
      <c r="C121" s="188" t="s">
        <v>138</v>
      </c>
      <c r="D121" s="189" t="s">
        <v>139</v>
      </c>
      <c r="E121" s="189" t="s">
        <v>59</v>
      </c>
      <c r="F121" s="189" t="s">
        <v>140</v>
      </c>
      <c r="G121" s="189"/>
      <c r="H121" s="189"/>
      <c r="I121" s="189"/>
      <c r="J121" s="189" t="s">
        <v>141</v>
      </c>
      <c r="K121" s="189" t="s">
        <v>142</v>
      </c>
      <c r="L121" s="189" t="s">
        <v>143</v>
      </c>
      <c r="M121" s="189"/>
      <c r="N121" s="189" t="s">
        <v>117</v>
      </c>
      <c r="O121" s="189"/>
      <c r="P121" s="189"/>
      <c r="Q121" s="190"/>
      <c r="R121" s="191"/>
      <c r="T121" s="98" t="s">
        <v>144</v>
      </c>
      <c r="U121" s="99" t="s">
        <v>41</v>
      </c>
      <c r="V121" s="99" t="s">
        <v>145</v>
      </c>
      <c r="W121" s="99" t="s">
        <v>146</v>
      </c>
      <c r="X121" s="99" t="s">
        <v>147</v>
      </c>
      <c r="Y121" s="99" t="s">
        <v>148</v>
      </c>
      <c r="Z121" s="99" t="s">
        <v>149</v>
      </c>
      <c r="AA121" s="100" t="s">
        <v>150</v>
      </c>
    </row>
    <row r="122" s="1" customFormat="1" ht="29.28" customHeight="1">
      <c r="B122" s="44"/>
      <c r="C122" s="102" t="s">
        <v>114</v>
      </c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192">
        <f>BK122</f>
        <v>0</v>
      </c>
      <c r="O122" s="193"/>
      <c r="P122" s="193"/>
      <c r="Q122" s="193"/>
      <c r="R122" s="46"/>
      <c r="T122" s="101"/>
      <c r="U122" s="65"/>
      <c r="V122" s="65"/>
      <c r="W122" s="194">
        <f>W123+W166</f>
        <v>0</v>
      </c>
      <c r="X122" s="65"/>
      <c r="Y122" s="194">
        <f>Y123+Y166</f>
        <v>1.7950699999999997</v>
      </c>
      <c r="Z122" s="65"/>
      <c r="AA122" s="195">
        <f>AA123+AA166</f>
        <v>0</v>
      </c>
      <c r="AT122" s="20" t="s">
        <v>76</v>
      </c>
      <c r="AU122" s="20" t="s">
        <v>119</v>
      </c>
      <c r="BK122" s="196">
        <f>BK123+BK166</f>
        <v>0</v>
      </c>
    </row>
    <row r="123" s="9" customFormat="1" ht="37.44" customHeight="1">
      <c r="B123" s="197"/>
      <c r="C123" s="198"/>
      <c r="D123" s="199" t="s">
        <v>120</v>
      </c>
      <c r="E123" s="199"/>
      <c r="F123" s="199"/>
      <c r="G123" s="199"/>
      <c r="H123" s="199"/>
      <c r="I123" s="199"/>
      <c r="J123" s="199"/>
      <c r="K123" s="199"/>
      <c r="L123" s="199"/>
      <c r="M123" s="199"/>
      <c r="N123" s="171">
        <f>BK123</f>
        <v>0</v>
      </c>
      <c r="O123" s="200"/>
      <c r="P123" s="200"/>
      <c r="Q123" s="200"/>
      <c r="R123" s="201"/>
      <c r="T123" s="202"/>
      <c r="U123" s="198"/>
      <c r="V123" s="198"/>
      <c r="W123" s="203">
        <f>W124+W127+W134+W144+W154</f>
        <v>0</v>
      </c>
      <c r="X123" s="198"/>
      <c r="Y123" s="203">
        <f>Y124+Y127+Y134+Y144+Y154</f>
        <v>1.7950699999999997</v>
      </c>
      <c r="Z123" s="198"/>
      <c r="AA123" s="204">
        <f>AA124+AA127+AA134+AA144+AA154</f>
        <v>0</v>
      </c>
      <c r="AR123" s="205" t="s">
        <v>130</v>
      </c>
      <c r="AT123" s="206" t="s">
        <v>76</v>
      </c>
      <c r="AU123" s="206" t="s">
        <v>77</v>
      </c>
      <c r="AY123" s="205" t="s">
        <v>151</v>
      </c>
      <c r="BK123" s="207">
        <f>BK124+BK127+BK134+BK144+BK154</f>
        <v>0</v>
      </c>
    </row>
    <row r="124" s="9" customFormat="1" ht="19.92" customHeight="1">
      <c r="B124" s="197"/>
      <c r="C124" s="198"/>
      <c r="D124" s="208" t="s">
        <v>121</v>
      </c>
      <c r="E124" s="208"/>
      <c r="F124" s="208"/>
      <c r="G124" s="208"/>
      <c r="H124" s="208"/>
      <c r="I124" s="208"/>
      <c r="J124" s="208"/>
      <c r="K124" s="208"/>
      <c r="L124" s="208"/>
      <c r="M124" s="208"/>
      <c r="N124" s="209">
        <f>BK124</f>
        <v>0</v>
      </c>
      <c r="O124" s="210"/>
      <c r="P124" s="210"/>
      <c r="Q124" s="210"/>
      <c r="R124" s="201"/>
      <c r="T124" s="202"/>
      <c r="U124" s="198"/>
      <c r="V124" s="198"/>
      <c r="W124" s="203">
        <f>SUM(W125:W126)</f>
        <v>0</v>
      </c>
      <c r="X124" s="198"/>
      <c r="Y124" s="203">
        <f>SUM(Y125:Y126)</f>
        <v>0.00048999999999999998</v>
      </c>
      <c r="Z124" s="198"/>
      <c r="AA124" s="204">
        <f>SUM(AA125:AA126)</f>
        <v>0</v>
      </c>
      <c r="AR124" s="205" t="s">
        <v>130</v>
      </c>
      <c r="AT124" s="206" t="s">
        <v>76</v>
      </c>
      <c r="AU124" s="206" t="s">
        <v>85</v>
      </c>
      <c r="AY124" s="205" t="s">
        <v>151</v>
      </c>
      <c r="BK124" s="207">
        <f>SUM(BK125:BK126)</f>
        <v>0</v>
      </c>
    </row>
    <row r="125" s="1" customFormat="1" ht="25.5" customHeight="1">
      <c r="B125" s="175"/>
      <c r="C125" s="211" t="s">
        <v>85</v>
      </c>
      <c r="D125" s="211" t="s">
        <v>152</v>
      </c>
      <c r="E125" s="212" t="s">
        <v>153</v>
      </c>
      <c r="F125" s="213" t="s">
        <v>154</v>
      </c>
      <c r="G125" s="213"/>
      <c r="H125" s="213"/>
      <c r="I125" s="213"/>
      <c r="J125" s="214" t="s">
        <v>155</v>
      </c>
      <c r="K125" s="215">
        <v>1</v>
      </c>
      <c r="L125" s="216">
        <v>0</v>
      </c>
      <c r="M125" s="216"/>
      <c r="N125" s="215">
        <f>ROUND(L125*K125,3)</f>
        <v>0</v>
      </c>
      <c r="O125" s="215"/>
      <c r="P125" s="215"/>
      <c r="Q125" s="215"/>
      <c r="R125" s="179"/>
      <c r="T125" s="217" t="s">
        <v>5</v>
      </c>
      <c r="U125" s="54" t="s">
        <v>44</v>
      </c>
      <c r="V125" s="45"/>
      <c r="W125" s="218">
        <f>V125*K125</f>
        <v>0</v>
      </c>
      <c r="X125" s="218">
        <v>0.00048999999999999998</v>
      </c>
      <c r="Y125" s="218">
        <f>X125*K125</f>
        <v>0.00048999999999999998</v>
      </c>
      <c r="Z125" s="218">
        <v>0</v>
      </c>
      <c r="AA125" s="219">
        <f>Z125*K125</f>
        <v>0</v>
      </c>
      <c r="AR125" s="20" t="s">
        <v>156</v>
      </c>
      <c r="AT125" s="20" t="s">
        <v>152</v>
      </c>
      <c r="AU125" s="20" t="s">
        <v>130</v>
      </c>
      <c r="AY125" s="20" t="s">
        <v>151</v>
      </c>
      <c r="BE125" s="134">
        <f>IF(U125="základná",N125,0)</f>
        <v>0</v>
      </c>
      <c r="BF125" s="134">
        <f>IF(U125="znížená",N125,0)</f>
        <v>0</v>
      </c>
      <c r="BG125" s="134">
        <f>IF(U125="zákl. prenesená",N125,0)</f>
        <v>0</v>
      </c>
      <c r="BH125" s="134">
        <f>IF(U125="zníž. prenesená",N125,0)</f>
        <v>0</v>
      </c>
      <c r="BI125" s="134">
        <f>IF(U125="nulová",N125,0)</f>
        <v>0</v>
      </c>
      <c r="BJ125" s="20" t="s">
        <v>130</v>
      </c>
      <c r="BK125" s="220">
        <f>ROUND(L125*K125,3)</f>
        <v>0</v>
      </c>
      <c r="BL125" s="20" t="s">
        <v>156</v>
      </c>
      <c r="BM125" s="20" t="s">
        <v>157</v>
      </c>
    </row>
    <row r="126" s="1" customFormat="1" ht="16.5" customHeight="1">
      <c r="B126" s="175"/>
      <c r="C126" s="221" t="s">
        <v>130</v>
      </c>
      <c r="D126" s="221" t="s">
        <v>158</v>
      </c>
      <c r="E126" s="222" t="s">
        <v>159</v>
      </c>
      <c r="F126" s="223" t="s">
        <v>160</v>
      </c>
      <c r="G126" s="223"/>
      <c r="H126" s="223"/>
      <c r="I126" s="223"/>
      <c r="J126" s="224" t="s">
        <v>161</v>
      </c>
      <c r="K126" s="225">
        <v>1</v>
      </c>
      <c r="L126" s="226">
        <v>0</v>
      </c>
      <c r="M126" s="226"/>
      <c r="N126" s="225">
        <f>ROUND(L126*K126,3)</f>
        <v>0</v>
      </c>
      <c r="O126" s="215"/>
      <c r="P126" s="215"/>
      <c r="Q126" s="215"/>
      <c r="R126" s="179"/>
      <c r="T126" s="217" t="s">
        <v>5</v>
      </c>
      <c r="U126" s="54" t="s">
        <v>44</v>
      </c>
      <c r="V126" s="45"/>
      <c r="W126" s="218">
        <f>V126*K126</f>
        <v>0</v>
      </c>
      <c r="X126" s="218">
        <v>0</v>
      </c>
      <c r="Y126" s="218">
        <f>X126*K126</f>
        <v>0</v>
      </c>
      <c r="Z126" s="218">
        <v>0</v>
      </c>
      <c r="AA126" s="219">
        <f>Z126*K126</f>
        <v>0</v>
      </c>
      <c r="AR126" s="20" t="s">
        <v>162</v>
      </c>
      <c r="AT126" s="20" t="s">
        <v>158</v>
      </c>
      <c r="AU126" s="20" t="s">
        <v>130</v>
      </c>
      <c r="AY126" s="20" t="s">
        <v>151</v>
      </c>
      <c r="BE126" s="134">
        <f>IF(U126="základná",N126,0)</f>
        <v>0</v>
      </c>
      <c r="BF126" s="134">
        <f>IF(U126="znížená",N126,0)</f>
        <v>0</v>
      </c>
      <c r="BG126" s="134">
        <f>IF(U126="zákl. prenesená",N126,0)</f>
        <v>0</v>
      </c>
      <c r="BH126" s="134">
        <f>IF(U126="zníž. prenesená",N126,0)</f>
        <v>0</v>
      </c>
      <c r="BI126" s="134">
        <f>IF(U126="nulová",N126,0)</f>
        <v>0</v>
      </c>
      <c r="BJ126" s="20" t="s">
        <v>130</v>
      </c>
      <c r="BK126" s="220">
        <f>ROUND(L126*K126,3)</f>
        <v>0</v>
      </c>
      <c r="BL126" s="20" t="s">
        <v>156</v>
      </c>
      <c r="BM126" s="20" t="s">
        <v>163</v>
      </c>
    </row>
    <row r="127" s="9" customFormat="1" ht="29.88" customHeight="1">
      <c r="B127" s="197"/>
      <c r="C127" s="198"/>
      <c r="D127" s="208" t="s">
        <v>122</v>
      </c>
      <c r="E127" s="208"/>
      <c r="F127" s="208"/>
      <c r="G127" s="208"/>
      <c r="H127" s="208"/>
      <c r="I127" s="208"/>
      <c r="J127" s="208"/>
      <c r="K127" s="208"/>
      <c r="L127" s="208"/>
      <c r="M127" s="208"/>
      <c r="N127" s="227">
        <f>BK127</f>
        <v>0</v>
      </c>
      <c r="O127" s="228"/>
      <c r="P127" s="228"/>
      <c r="Q127" s="228"/>
      <c r="R127" s="201"/>
      <c r="T127" s="202"/>
      <c r="U127" s="198"/>
      <c r="V127" s="198"/>
      <c r="W127" s="203">
        <f>SUM(W128:W133)</f>
        <v>0</v>
      </c>
      <c r="X127" s="198"/>
      <c r="Y127" s="203">
        <f>SUM(Y128:Y133)</f>
        <v>0.20678000000000002</v>
      </c>
      <c r="Z127" s="198"/>
      <c r="AA127" s="204">
        <f>SUM(AA128:AA133)</f>
        <v>0</v>
      </c>
      <c r="AR127" s="205" t="s">
        <v>130</v>
      </c>
      <c r="AT127" s="206" t="s">
        <v>76</v>
      </c>
      <c r="AU127" s="206" t="s">
        <v>85</v>
      </c>
      <c r="AY127" s="205" t="s">
        <v>151</v>
      </c>
      <c r="BK127" s="207">
        <f>SUM(BK128:BK133)</f>
        <v>0</v>
      </c>
    </row>
    <row r="128" s="1" customFormat="1" ht="16.5" customHeight="1">
      <c r="B128" s="175"/>
      <c r="C128" s="211" t="s">
        <v>164</v>
      </c>
      <c r="D128" s="211" t="s">
        <v>152</v>
      </c>
      <c r="E128" s="212" t="s">
        <v>165</v>
      </c>
      <c r="F128" s="213" t="s">
        <v>166</v>
      </c>
      <c r="G128" s="213"/>
      <c r="H128" s="213"/>
      <c r="I128" s="213"/>
      <c r="J128" s="214" t="s">
        <v>161</v>
      </c>
      <c r="K128" s="215">
        <v>1</v>
      </c>
      <c r="L128" s="216">
        <v>0</v>
      </c>
      <c r="M128" s="216"/>
      <c r="N128" s="215">
        <f>ROUND(L128*K128,3)</f>
        <v>0</v>
      </c>
      <c r="O128" s="215"/>
      <c r="P128" s="215"/>
      <c r="Q128" s="215"/>
      <c r="R128" s="179"/>
      <c r="T128" s="217" t="s">
        <v>5</v>
      </c>
      <c r="U128" s="54" t="s">
        <v>44</v>
      </c>
      <c r="V128" s="45"/>
      <c r="W128" s="218">
        <f>V128*K128</f>
        <v>0</v>
      </c>
      <c r="X128" s="218">
        <v>0.00025000000000000001</v>
      </c>
      <c r="Y128" s="218">
        <f>X128*K128</f>
        <v>0.00025000000000000001</v>
      </c>
      <c r="Z128" s="218">
        <v>0</v>
      </c>
      <c r="AA128" s="219">
        <f>Z128*K128</f>
        <v>0</v>
      </c>
      <c r="AR128" s="20" t="s">
        <v>156</v>
      </c>
      <c r="AT128" s="20" t="s">
        <v>152</v>
      </c>
      <c r="AU128" s="20" t="s">
        <v>130</v>
      </c>
      <c r="AY128" s="20" t="s">
        <v>151</v>
      </c>
      <c r="BE128" s="134">
        <f>IF(U128="základná",N128,0)</f>
        <v>0</v>
      </c>
      <c r="BF128" s="134">
        <f>IF(U128="znížená",N128,0)</f>
        <v>0</v>
      </c>
      <c r="BG128" s="134">
        <f>IF(U128="zákl. prenesená",N128,0)</f>
        <v>0</v>
      </c>
      <c r="BH128" s="134">
        <f>IF(U128="zníž. prenesená",N128,0)</f>
        <v>0</v>
      </c>
      <c r="BI128" s="134">
        <f>IF(U128="nulová",N128,0)</f>
        <v>0</v>
      </c>
      <c r="BJ128" s="20" t="s">
        <v>130</v>
      </c>
      <c r="BK128" s="220">
        <f>ROUND(L128*K128,3)</f>
        <v>0</v>
      </c>
      <c r="BL128" s="20" t="s">
        <v>156</v>
      </c>
      <c r="BM128" s="20" t="s">
        <v>167</v>
      </c>
    </row>
    <row r="129" s="1" customFormat="1" ht="38.25" customHeight="1">
      <c r="B129" s="175"/>
      <c r="C129" s="211" t="s">
        <v>168</v>
      </c>
      <c r="D129" s="211" t="s">
        <v>152</v>
      </c>
      <c r="E129" s="212" t="s">
        <v>169</v>
      </c>
      <c r="F129" s="213" t="s">
        <v>170</v>
      </c>
      <c r="G129" s="213"/>
      <c r="H129" s="213"/>
      <c r="I129" s="213"/>
      <c r="J129" s="214" t="s">
        <v>155</v>
      </c>
      <c r="K129" s="215">
        <v>1</v>
      </c>
      <c r="L129" s="216">
        <v>0</v>
      </c>
      <c r="M129" s="216"/>
      <c r="N129" s="215">
        <f>ROUND(L129*K129,3)</f>
        <v>0</v>
      </c>
      <c r="O129" s="215"/>
      <c r="P129" s="215"/>
      <c r="Q129" s="215"/>
      <c r="R129" s="179"/>
      <c r="T129" s="217" t="s">
        <v>5</v>
      </c>
      <c r="U129" s="54" t="s">
        <v>44</v>
      </c>
      <c r="V129" s="45"/>
      <c r="W129" s="218">
        <f>V129*K129</f>
        <v>0</v>
      </c>
      <c r="X129" s="218">
        <v>0.034549999999999997</v>
      </c>
      <c r="Y129" s="218">
        <f>X129*K129</f>
        <v>0.034549999999999997</v>
      </c>
      <c r="Z129" s="218">
        <v>0</v>
      </c>
      <c r="AA129" s="219">
        <f>Z129*K129</f>
        <v>0</v>
      </c>
      <c r="AR129" s="20" t="s">
        <v>156</v>
      </c>
      <c r="AT129" s="20" t="s">
        <v>152</v>
      </c>
      <c r="AU129" s="20" t="s">
        <v>130</v>
      </c>
      <c r="AY129" s="20" t="s">
        <v>151</v>
      </c>
      <c r="BE129" s="134">
        <f>IF(U129="základná",N129,0)</f>
        <v>0</v>
      </c>
      <c r="BF129" s="134">
        <f>IF(U129="znížená",N129,0)</f>
        <v>0</v>
      </c>
      <c r="BG129" s="134">
        <f>IF(U129="zákl. prenesená",N129,0)</f>
        <v>0</v>
      </c>
      <c r="BH129" s="134">
        <f>IF(U129="zníž. prenesená",N129,0)</f>
        <v>0</v>
      </c>
      <c r="BI129" s="134">
        <f>IF(U129="nulová",N129,0)</f>
        <v>0</v>
      </c>
      <c r="BJ129" s="20" t="s">
        <v>130</v>
      </c>
      <c r="BK129" s="220">
        <f>ROUND(L129*K129,3)</f>
        <v>0</v>
      </c>
      <c r="BL129" s="20" t="s">
        <v>156</v>
      </c>
      <c r="BM129" s="20" t="s">
        <v>171</v>
      </c>
    </row>
    <row r="130" s="1" customFormat="1" ht="51" customHeight="1">
      <c r="B130" s="175"/>
      <c r="C130" s="211" t="s">
        <v>172</v>
      </c>
      <c r="D130" s="211" t="s">
        <v>152</v>
      </c>
      <c r="E130" s="212" t="s">
        <v>173</v>
      </c>
      <c r="F130" s="213" t="s">
        <v>174</v>
      </c>
      <c r="G130" s="213"/>
      <c r="H130" s="213"/>
      <c r="I130" s="213"/>
      <c r="J130" s="214" t="s">
        <v>161</v>
      </c>
      <c r="K130" s="215">
        <v>1</v>
      </c>
      <c r="L130" s="216">
        <v>0</v>
      </c>
      <c r="M130" s="216"/>
      <c r="N130" s="215">
        <f>ROUND(L130*K130,3)</f>
        <v>0</v>
      </c>
      <c r="O130" s="215"/>
      <c r="P130" s="215"/>
      <c r="Q130" s="215"/>
      <c r="R130" s="179"/>
      <c r="T130" s="217" t="s">
        <v>5</v>
      </c>
      <c r="U130" s="54" t="s">
        <v>44</v>
      </c>
      <c r="V130" s="45"/>
      <c r="W130" s="218">
        <f>V130*K130</f>
        <v>0</v>
      </c>
      <c r="X130" s="218">
        <v>0</v>
      </c>
      <c r="Y130" s="218">
        <f>X130*K130</f>
        <v>0</v>
      </c>
      <c r="Z130" s="218">
        <v>0</v>
      </c>
      <c r="AA130" s="219">
        <f>Z130*K130</f>
        <v>0</v>
      </c>
      <c r="AR130" s="20" t="s">
        <v>156</v>
      </c>
      <c r="AT130" s="20" t="s">
        <v>152</v>
      </c>
      <c r="AU130" s="20" t="s">
        <v>130</v>
      </c>
      <c r="AY130" s="20" t="s">
        <v>151</v>
      </c>
      <c r="BE130" s="134">
        <f>IF(U130="základná",N130,0)</f>
        <v>0</v>
      </c>
      <c r="BF130" s="134">
        <f>IF(U130="znížená",N130,0)</f>
        <v>0</v>
      </c>
      <c r="BG130" s="134">
        <f>IF(U130="zákl. prenesená",N130,0)</f>
        <v>0</v>
      </c>
      <c r="BH130" s="134">
        <f>IF(U130="zníž. prenesená",N130,0)</f>
        <v>0</v>
      </c>
      <c r="BI130" s="134">
        <f>IF(U130="nulová",N130,0)</f>
        <v>0</v>
      </c>
      <c r="BJ130" s="20" t="s">
        <v>130</v>
      </c>
      <c r="BK130" s="220">
        <f>ROUND(L130*K130,3)</f>
        <v>0</v>
      </c>
      <c r="BL130" s="20" t="s">
        <v>156</v>
      </c>
      <c r="BM130" s="20" t="s">
        <v>175</v>
      </c>
    </row>
    <row r="131" s="1" customFormat="1" ht="16.5" customHeight="1">
      <c r="B131" s="175"/>
      <c r="C131" s="221" t="s">
        <v>176</v>
      </c>
      <c r="D131" s="221" t="s">
        <v>158</v>
      </c>
      <c r="E131" s="222" t="s">
        <v>177</v>
      </c>
      <c r="F131" s="223" t="s">
        <v>178</v>
      </c>
      <c r="G131" s="223"/>
      <c r="H131" s="223"/>
      <c r="I131" s="223"/>
      <c r="J131" s="224" t="s">
        <v>161</v>
      </c>
      <c r="K131" s="225">
        <v>1</v>
      </c>
      <c r="L131" s="226">
        <v>0</v>
      </c>
      <c r="M131" s="226"/>
      <c r="N131" s="225">
        <f>ROUND(L131*K131,3)</f>
        <v>0</v>
      </c>
      <c r="O131" s="215"/>
      <c r="P131" s="215"/>
      <c r="Q131" s="215"/>
      <c r="R131" s="179"/>
      <c r="T131" s="217" t="s">
        <v>5</v>
      </c>
      <c r="U131" s="54" t="s">
        <v>44</v>
      </c>
      <c r="V131" s="45"/>
      <c r="W131" s="218">
        <f>V131*K131</f>
        <v>0</v>
      </c>
      <c r="X131" s="218">
        <v>0.16800000000000001</v>
      </c>
      <c r="Y131" s="218">
        <f>X131*K131</f>
        <v>0.16800000000000001</v>
      </c>
      <c r="Z131" s="218">
        <v>0</v>
      </c>
      <c r="AA131" s="219">
        <f>Z131*K131</f>
        <v>0</v>
      </c>
      <c r="AR131" s="20" t="s">
        <v>162</v>
      </c>
      <c r="AT131" s="20" t="s">
        <v>158</v>
      </c>
      <c r="AU131" s="20" t="s">
        <v>130</v>
      </c>
      <c r="AY131" s="20" t="s">
        <v>151</v>
      </c>
      <c r="BE131" s="134">
        <f>IF(U131="základná",N131,0)</f>
        <v>0</v>
      </c>
      <c r="BF131" s="134">
        <f>IF(U131="znížená",N131,0)</f>
        <v>0</v>
      </c>
      <c r="BG131" s="134">
        <f>IF(U131="zákl. prenesená",N131,0)</f>
        <v>0</v>
      </c>
      <c r="BH131" s="134">
        <f>IF(U131="zníž. prenesená",N131,0)</f>
        <v>0</v>
      </c>
      <c r="BI131" s="134">
        <f>IF(U131="nulová",N131,0)</f>
        <v>0</v>
      </c>
      <c r="BJ131" s="20" t="s">
        <v>130</v>
      </c>
      <c r="BK131" s="220">
        <f>ROUND(L131*K131,3)</f>
        <v>0</v>
      </c>
      <c r="BL131" s="20" t="s">
        <v>156</v>
      </c>
      <c r="BM131" s="20" t="s">
        <v>179</v>
      </c>
    </row>
    <row r="132" s="1" customFormat="1" ht="25.5" customHeight="1">
      <c r="B132" s="175"/>
      <c r="C132" s="211" t="s">
        <v>180</v>
      </c>
      <c r="D132" s="211" t="s">
        <v>152</v>
      </c>
      <c r="E132" s="212" t="s">
        <v>181</v>
      </c>
      <c r="F132" s="213" t="s">
        <v>182</v>
      </c>
      <c r="G132" s="213"/>
      <c r="H132" s="213"/>
      <c r="I132" s="213"/>
      <c r="J132" s="214" t="s">
        <v>155</v>
      </c>
      <c r="K132" s="215">
        <v>2</v>
      </c>
      <c r="L132" s="216">
        <v>0</v>
      </c>
      <c r="M132" s="216"/>
      <c r="N132" s="215">
        <f>ROUND(L132*K132,3)</f>
        <v>0</v>
      </c>
      <c r="O132" s="215"/>
      <c r="P132" s="215"/>
      <c r="Q132" s="215"/>
      <c r="R132" s="179"/>
      <c r="T132" s="217" t="s">
        <v>5</v>
      </c>
      <c r="U132" s="54" t="s">
        <v>44</v>
      </c>
      <c r="V132" s="45"/>
      <c r="W132" s="218">
        <f>V132*K132</f>
        <v>0</v>
      </c>
      <c r="X132" s="218">
        <v>0.00064000000000000005</v>
      </c>
      <c r="Y132" s="218">
        <f>X132*K132</f>
        <v>0.0012800000000000001</v>
      </c>
      <c r="Z132" s="218">
        <v>0</v>
      </c>
      <c r="AA132" s="219">
        <f>Z132*K132</f>
        <v>0</v>
      </c>
      <c r="AR132" s="20" t="s">
        <v>156</v>
      </c>
      <c r="AT132" s="20" t="s">
        <v>152</v>
      </c>
      <c r="AU132" s="20" t="s">
        <v>130</v>
      </c>
      <c r="AY132" s="20" t="s">
        <v>151</v>
      </c>
      <c r="BE132" s="134">
        <f>IF(U132="základná",N132,0)</f>
        <v>0</v>
      </c>
      <c r="BF132" s="134">
        <f>IF(U132="znížená",N132,0)</f>
        <v>0</v>
      </c>
      <c r="BG132" s="134">
        <f>IF(U132="zákl. prenesená",N132,0)</f>
        <v>0</v>
      </c>
      <c r="BH132" s="134">
        <f>IF(U132="zníž. prenesená",N132,0)</f>
        <v>0</v>
      </c>
      <c r="BI132" s="134">
        <f>IF(U132="nulová",N132,0)</f>
        <v>0</v>
      </c>
      <c r="BJ132" s="20" t="s">
        <v>130</v>
      </c>
      <c r="BK132" s="220">
        <f>ROUND(L132*K132,3)</f>
        <v>0</v>
      </c>
      <c r="BL132" s="20" t="s">
        <v>156</v>
      </c>
      <c r="BM132" s="20" t="s">
        <v>183</v>
      </c>
    </row>
    <row r="133" s="1" customFormat="1" ht="25.5" customHeight="1">
      <c r="B133" s="175"/>
      <c r="C133" s="221" t="s">
        <v>184</v>
      </c>
      <c r="D133" s="221" t="s">
        <v>158</v>
      </c>
      <c r="E133" s="222" t="s">
        <v>185</v>
      </c>
      <c r="F133" s="223" t="s">
        <v>186</v>
      </c>
      <c r="G133" s="223"/>
      <c r="H133" s="223"/>
      <c r="I133" s="223"/>
      <c r="J133" s="224" t="s">
        <v>161</v>
      </c>
      <c r="K133" s="225">
        <v>2</v>
      </c>
      <c r="L133" s="226">
        <v>0</v>
      </c>
      <c r="M133" s="226"/>
      <c r="N133" s="225">
        <f>ROUND(L133*K133,3)</f>
        <v>0</v>
      </c>
      <c r="O133" s="215"/>
      <c r="P133" s="215"/>
      <c r="Q133" s="215"/>
      <c r="R133" s="179"/>
      <c r="T133" s="217" t="s">
        <v>5</v>
      </c>
      <c r="U133" s="54" t="s">
        <v>44</v>
      </c>
      <c r="V133" s="45"/>
      <c r="W133" s="218">
        <f>V133*K133</f>
        <v>0</v>
      </c>
      <c r="X133" s="218">
        <v>0.0013500000000000001</v>
      </c>
      <c r="Y133" s="218">
        <f>X133*K133</f>
        <v>0.0027000000000000001</v>
      </c>
      <c r="Z133" s="218">
        <v>0</v>
      </c>
      <c r="AA133" s="219">
        <f>Z133*K133</f>
        <v>0</v>
      </c>
      <c r="AR133" s="20" t="s">
        <v>162</v>
      </c>
      <c r="AT133" s="20" t="s">
        <v>158</v>
      </c>
      <c r="AU133" s="20" t="s">
        <v>130</v>
      </c>
      <c r="AY133" s="20" t="s">
        <v>151</v>
      </c>
      <c r="BE133" s="134">
        <f>IF(U133="základná",N133,0)</f>
        <v>0</v>
      </c>
      <c r="BF133" s="134">
        <f>IF(U133="znížená",N133,0)</f>
        <v>0</v>
      </c>
      <c r="BG133" s="134">
        <f>IF(U133="zákl. prenesená",N133,0)</f>
        <v>0</v>
      </c>
      <c r="BH133" s="134">
        <f>IF(U133="zníž. prenesená",N133,0)</f>
        <v>0</v>
      </c>
      <c r="BI133" s="134">
        <f>IF(U133="nulová",N133,0)</f>
        <v>0</v>
      </c>
      <c r="BJ133" s="20" t="s">
        <v>130</v>
      </c>
      <c r="BK133" s="220">
        <f>ROUND(L133*K133,3)</f>
        <v>0</v>
      </c>
      <c r="BL133" s="20" t="s">
        <v>156</v>
      </c>
      <c r="BM133" s="20" t="s">
        <v>187</v>
      </c>
    </row>
    <row r="134" s="9" customFormat="1" ht="29.88" customHeight="1">
      <c r="B134" s="197"/>
      <c r="C134" s="198"/>
      <c r="D134" s="208" t="s">
        <v>123</v>
      </c>
      <c r="E134" s="208"/>
      <c r="F134" s="208"/>
      <c r="G134" s="208"/>
      <c r="H134" s="208"/>
      <c r="I134" s="208"/>
      <c r="J134" s="208"/>
      <c r="K134" s="208"/>
      <c r="L134" s="208"/>
      <c r="M134" s="208"/>
      <c r="N134" s="227">
        <f>BK134</f>
        <v>0</v>
      </c>
      <c r="O134" s="228"/>
      <c r="P134" s="228"/>
      <c r="Q134" s="228"/>
      <c r="R134" s="201"/>
      <c r="T134" s="202"/>
      <c r="U134" s="198"/>
      <c r="V134" s="198"/>
      <c r="W134" s="203">
        <f>SUM(W135:W143)</f>
        <v>0</v>
      </c>
      <c r="X134" s="198"/>
      <c r="Y134" s="203">
        <f>SUM(Y135:Y143)</f>
        <v>0.12470000000000001</v>
      </c>
      <c r="Z134" s="198"/>
      <c r="AA134" s="204">
        <f>SUM(AA135:AA143)</f>
        <v>0</v>
      </c>
      <c r="AR134" s="205" t="s">
        <v>130</v>
      </c>
      <c r="AT134" s="206" t="s">
        <v>76</v>
      </c>
      <c r="AU134" s="206" t="s">
        <v>85</v>
      </c>
      <c r="AY134" s="205" t="s">
        <v>151</v>
      </c>
      <c r="BK134" s="207">
        <f>SUM(BK135:BK143)</f>
        <v>0</v>
      </c>
    </row>
    <row r="135" s="1" customFormat="1" ht="25.5" customHeight="1">
      <c r="B135" s="175"/>
      <c r="C135" s="211" t="s">
        <v>188</v>
      </c>
      <c r="D135" s="211" t="s">
        <v>152</v>
      </c>
      <c r="E135" s="212" t="s">
        <v>189</v>
      </c>
      <c r="F135" s="213" t="s">
        <v>190</v>
      </c>
      <c r="G135" s="213"/>
      <c r="H135" s="213"/>
      <c r="I135" s="213"/>
      <c r="J135" s="214" t="s">
        <v>191</v>
      </c>
      <c r="K135" s="215">
        <v>210</v>
      </c>
      <c r="L135" s="216">
        <v>0</v>
      </c>
      <c r="M135" s="216"/>
      <c r="N135" s="215">
        <f>ROUND(L135*K135,3)</f>
        <v>0</v>
      </c>
      <c r="O135" s="215"/>
      <c r="P135" s="215"/>
      <c r="Q135" s="215"/>
      <c r="R135" s="179"/>
      <c r="T135" s="217" t="s">
        <v>5</v>
      </c>
      <c r="U135" s="54" t="s">
        <v>44</v>
      </c>
      <c r="V135" s="45"/>
      <c r="W135" s="218">
        <f>V135*K135</f>
        <v>0</v>
      </c>
      <c r="X135" s="218">
        <v>0</v>
      </c>
      <c r="Y135" s="218">
        <f>X135*K135</f>
        <v>0</v>
      </c>
      <c r="Z135" s="218">
        <v>0</v>
      </c>
      <c r="AA135" s="219">
        <f>Z135*K135</f>
        <v>0</v>
      </c>
      <c r="AR135" s="20" t="s">
        <v>156</v>
      </c>
      <c r="AT135" s="20" t="s">
        <v>152</v>
      </c>
      <c r="AU135" s="20" t="s">
        <v>130</v>
      </c>
      <c r="AY135" s="20" t="s">
        <v>151</v>
      </c>
      <c r="BE135" s="134">
        <f>IF(U135="základná",N135,0)</f>
        <v>0</v>
      </c>
      <c r="BF135" s="134">
        <f>IF(U135="znížená",N135,0)</f>
        <v>0</v>
      </c>
      <c r="BG135" s="134">
        <f>IF(U135="zákl. prenesená",N135,0)</f>
        <v>0</v>
      </c>
      <c r="BH135" s="134">
        <f>IF(U135="zníž. prenesená",N135,0)</f>
        <v>0</v>
      </c>
      <c r="BI135" s="134">
        <f>IF(U135="nulová",N135,0)</f>
        <v>0</v>
      </c>
      <c r="BJ135" s="20" t="s">
        <v>130</v>
      </c>
      <c r="BK135" s="220">
        <f>ROUND(L135*K135,3)</f>
        <v>0</v>
      </c>
      <c r="BL135" s="20" t="s">
        <v>156</v>
      </c>
      <c r="BM135" s="20" t="s">
        <v>192</v>
      </c>
    </row>
    <row r="136" s="1" customFormat="1" ht="51" customHeight="1">
      <c r="B136" s="175"/>
      <c r="C136" s="221" t="s">
        <v>193</v>
      </c>
      <c r="D136" s="221" t="s">
        <v>158</v>
      </c>
      <c r="E136" s="222" t="s">
        <v>194</v>
      </c>
      <c r="F136" s="223" t="s">
        <v>195</v>
      </c>
      <c r="G136" s="223"/>
      <c r="H136" s="223"/>
      <c r="I136" s="223"/>
      <c r="J136" s="224" t="s">
        <v>191</v>
      </c>
      <c r="K136" s="225">
        <v>210</v>
      </c>
      <c r="L136" s="226">
        <v>0</v>
      </c>
      <c r="M136" s="226"/>
      <c r="N136" s="225">
        <f>ROUND(L136*K136,3)</f>
        <v>0</v>
      </c>
      <c r="O136" s="215"/>
      <c r="P136" s="215"/>
      <c r="Q136" s="215"/>
      <c r="R136" s="179"/>
      <c r="T136" s="217" t="s">
        <v>5</v>
      </c>
      <c r="U136" s="54" t="s">
        <v>44</v>
      </c>
      <c r="V136" s="45"/>
      <c r="W136" s="218">
        <f>V136*K136</f>
        <v>0</v>
      </c>
      <c r="X136" s="218">
        <v>0.00022000000000000001</v>
      </c>
      <c r="Y136" s="218">
        <f>X136*K136</f>
        <v>0.046200000000000005</v>
      </c>
      <c r="Z136" s="218">
        <v>0</v>
      </c>
      <c r="AA136" s="219">
        <f>Z136*K136</f>
        <v>0</v>
      </c>
      <c r="AR136" s="20" t="s">
        <v>162</v>
      </c>
      <c r="AT136" s="20" t="s">
        <v>158</v>
      </c>
      <c r="AU136" s="20" t="s">
        <v>130</v>
      </c>
      <c r="AY136" s="20" t="s">
        <v>151</v>
      </c>
      <c r="BE136" s="134">
        <f>IF(U136="základná",N136,0)</f>
        <v>0</v>
      </c>
      <c r="BF136" s="134">
        <f>IF(U136="znížená",N136,0)</f>
        <v>0</v>
      </c>
      <c r="BG136" s="134">
        <f>IF(U136="zákl. prenesená",N136,0)</f>
        <v>0</v>
      </c>
      <c r="BH136" s="134">
        <f>IF(U136="zníž. prenesená",N136,0)</f>
        <v>0</v>
      </c>
      <c r="BI136" s="134">
        <f>IF(U136="nulová",N136,0)</f>
        <v>0</v>
      </c>
      <c r="BJ136" s="20" t="s">
        <v>130</v>
      </c>
      <c r="BK136" s="220">
        <f>ROUND(L136*K136,3)</f>
        <v>0</v>
      </c>
      <c r="BL136" s="20" t="s">
        <v>156</v>
      </c>
      <c r="BM136" s="20" t="s">
        <v>196</v>
      </c>
    </row>
    <row r="137" s="1" customFormat="1" ht="25.5" customHeight="1">
      <c r="B137" s="175"/>
      <c r="C137" s="211" t="s">
        <v>197</v>
      </c>
      <c r="D137" s="211" t="s">
        <v>152</v>
      </c>
      <c r="E137" s="212" t="s">
        <v>198</v>
      </c>
      <c r="F137" s="213" t="s">
        <v>199</v>
      </c>
      <c r="G137" s="213"/>
      <c r="H137" s="213"/>
      <c r="I137" s="213"/>
      <c r="J137" s="214" t="s">
        <v>191</v>
      </c>
      <c r="K137" s="215">
        <v>45</v>
      </c>
      <c r="L137" s="216">
        <v>0</v>
      </c>
      <c r="M137" s="216"/>
      <c r="N137" s="215">
        <f>ROUND(L137*K137,3)</f>
        <v>0</v>
      </c>
      <c r="O137" s="215"/>
      <c r="P137" s="215"/>
      <c r="Q137" s="215"/>
      <c r="R137" s="179"/>
      <c r="T137" s="217" t="s">
        <v>5</v>
      </c>
      <c r="U137" s="54" t="s">
        <v>44</v>
      </c>
      <c r="V137" s="45"/>
      <c r="W137" s="218">
        <f>V137*K137</f>
        <v>0</v>
      </c>
      <c r="X137" s="218">
        <v>0</v>
      </c>
      <c r="Y137" s="218">
        <f>X137*K137</f>
        <v>0</v>
      </c>
      <c r="Z137" s="218">
        <v>0</v>
      </c>
      <c r="AA137" s="219">
        <f>Z137*K137</f>
        <v>0</v>
      </c>
      <c r="AR137" s="20" t="s">
        <v>156</v>
      </c>
      <c r="AT137" s="20" t="s">
        <v>152</v>
      </c>
      <c r="AU137" s="20" t="s">
        <v>130</v>
      </c>
      <c r="AY137" s="20" t="s">
        <v>151</v>
      </c>
      <c r="BE137" s="134">
        <f>IF(U137="základná",N137,0)</f>
        <v>0</v>
      </c>
      <c r="BF137" s="134">
        <f>IF(U137="znížená",N137,0)</f>
        <v>0</v>
      </c>
      <c r="BG137" s="134">
        <f>IF(U137="zákl. prenesená",N137,0)</f>
        <v>0</v>
      </c>
      <c r="BH137" s="134">
        <f>IF(U137="zníž. prenesená",N137,0)</f>
        <v>0</v>
      </c>
      <c r="BI137" s="134">
        <f>IF(U137="nulová",N137,0)</f>
        <v>0</v>
      </c>
      <c r="BJ137" s="20" t="s">
        <v>130</v>
      </c>
      <c r="BK137" s="220">
        <f>ROUND(L137*K137,3)</f>
        <v>0</v>
      </c>
      <c r="BL137" s="20" t="s">
        <v>156</v>
      </c>
      <c r="BM137" s="20" t="s">
        <v>200</v>
      </c>
    </row>
    <row r="138" s="1" customFormat="1" ht="51" customHeight="1">
      <c r="B138" s="175"/>
      <c r="C138" s="221" t="s">
        <v>201</v>
      </c>
      <c r="D138" s="221" t="s">
        <v>158</v>
      </c>
      <c r="E138" s="222" t="s">
        <v>202</v>
      </c>
      <c r="F138" s="223" t="s">
        <v>203</v>
      </c>
      <c r="G138" s="223"/>
      <c r="H138" s="223"/>
      <c r="I138" s="223"/>
      <c r="J138" s="224" t="s">
        <v>191</v>
      </c>
      <c r="K138" s="225">
        <v>45</v>
      </c>
      <c r="L138" s="226">
        <v>0</v>
      </c>
      <c r="M138" s="226"/>
      <c r="N138" s="225">
        <f>ROUND(L138*K138,3)</f>
        <v>0</v>
      </c>
      <c r="O138" s="215"/>
      <c r="P138" s="215"/>
      <c r="Q138" s="215"/>
      <c r="R138" s="179"/>
      <c r="T138" s="217" t="s">
        <v>5</v>
      </c>
      <c r="U138" s="54" t="s">
        <v>44</v>
      </c>
      <c r="V138" s="45"/>
      <c r="W138" s="218">
        <f>V138*K138</f>
        <v>0</v>
      </c>
      <c r="X138" s="218">
        <v>0.00058</v>
      </c>
      <c r="Y138" s="218">
        <f>X138*K138</f>
        <v>0.026100000000000002</v>
      </c>
      <c r="Z138" s="218">
        <v>0</v>
      </c>
      <c r="AA138" s="219">
        <f>Z138*K138</f>
        <v>0</v>
      </c>
      <c r="AR138" s="20" t="s">
        <v>162</v>
      </c>
      <c r="AT138" s="20" t="s">
        <v>158</v>
      </c>
      <c r="AU138" s="20" t="s">
        <v>130</v>
      </c>
      <c r="AY138" s="20" t="s">
        <v>151</v>
      </c>
      <c r="BE138" s="134">
        <f>IF(U138="základná",N138,0)</f>
        <v>0</v>
      </c>
      <c r="BF138" s="134">
        <f>IF(U138="znížená",N138,0)</f>
        <v>0</v>
      </c>
      <c r="BG138" s="134">
        <f>IF(U138="zákl. prenesená",N138,0)</f>
        <v>0</v>
      </c>
      <c r="BH138" s="134">
        <f>IF(U138="zníž. prenesená",N138,0)</f>
        <v>0</v>
      </c>
      <c r="BI138" s="134">
        <f>IF(U138="nulová",N138,0)</f>
        <v>0</v>
      </c>
      <c r="BJ138" s="20" t="s">
        <v>130</v>
      </c>
      <c r="BK138" s="220">
        <f>ROUND(L138*K138,3)</f>
        <v>0</v>
      </c>
      <c r="BL138" s="20" t="s">
        <v>156</v>
      </c>
      <c r="BM138" s="20" t="s">
        <v>204</v>
      </c>
    </row>
    <row r="139" s="1" customFormat="1" ht="51" customHeight="1">
      <c r="B139" s="175"/>
      <c r="C139" s="221" t="s">
        <v>205</v>
      </c>
      <c r="D139" s="221" t="s">
        <v>158</v>
      </c>
      <c r="E139" s="222" t="s">
        <v>206</v>
      </c>
      <c r="F139" s="223" t="s">
        <v>207</v>
      </c>
      <c r="G139" s="223"/>
      <c r="H139" s="223"/>
      <c r="I139" s="223"/>
      <c r="J139" s="224" t="s">
        <v>191</v>
      </c>
      <c r="K139" s="225">
        <v>50</v>
      </c>
      <c r="L139" s="226">
        <v>0</v>
      </c>
      <c r="M139" s="226"/>
      <c r="N139" s="225">
        <f>ROUND(L139*K139,3)</f>
        <v>0</v>
      </c>
      <c r="O139" s="215"/>
      <c r="P139" s="215"/>
      <c r="Q139" s="215"/>
      <c r="R139" s="179"/>
      <c r="T139" s="217" t="s">
        <v>5</v>
      </c>
      <c r="U139" s="54" t="s">
        <v>44</v>
      </c>
      <c r="V139" s="45"/>
      <c r="W139" s="218">
        <f>V139*K139</f>
        <v>0</v>
      </c>
      <c r="X139" s="218">
        <v>0.00076000000000000004</v>
      </c>
      <c r="Y139" s="218">
        <f>X139*K139</f>
        <v>0.037999999999999999</v>
      </c>
      <c r="Z139" s="218">
        <v>0</v>
      </c>
      <c r="AA139" s="219">
        <f>Z139*K139</f>
        <v>0</v>
      </c>
      <c r="AR139" s="20" t="s">
        <v>162</v>
      </c>
      <c r="AT139" s="20" t="s">
        <v>158</v>
      </c>
      <c r="AU139" s="20" t="s">
        <v>130</v>
      </c>
      <c r="AY139" s="20" t="s">
        <v>151</v>
      </c>
      <c r="BE139" s="134">
        <f>IF(U139="základná",N139,0)</f>
        <v>0</v>
      </c>
      <c r="BF139" s="134">
        <f>IF(U139="znížená",N139,0)</f>
        <v>0</v>
      </c>
      <c r="BG139" s="134">
        <f>IF(U139="zákl. prenesená",N139,0)</f>
        <v>0</v>
      </c>
      <c r="BH139" s="134">
        <f>IF(U139="zníž. prenesená",N139,0)</f>
        <v>0</v>
      </c>
      <c r="BI139" s="134">
        <f>IF(U139="nulová",N139,0)</f>
        <v>0</v>
      </c>
      <c r="BJ139" s="20" t="s">
        <v>130</v>
      </c>
      <c r="BK139" s="220">
        <f>ROUND(L139*K139,3)</f>
        <v>0</v>
      </c>
      <c r="BL139" s="20" t="s">
        <v>156</v>
      </c>
      <c r="BM139" s="20" t="s">
        <v>208</v>
      </c>
    </row>
    <row r="140" s="1" customFormat="1" ht="25.5" customHeight="1">
      <c r="B140" s="175"/>
      <c r="C140" s="211" t="s">
        <v>209</v>
      </c>
      <c r="D140" s="211" t="s">
        <v>152</v>
      </c>
      <c r="E140" s="212" t="s">
        <v>210</v>
      </c>
      <c r="F140" s="213" t="s">
        <v>211</v>
      </c>
      <c r="G140" s="213"/>
      <c r="H140" s="213"/>
      <c r="I140" s="213"/>
      <c r="J140" s="214" t="s">
        <v>191</v>
      </c>
      <c r="K140" s="215">
        <v>15</v>
      </c>
      <c r="L140" s="216">
        <v>0</v>
      </c>
      <c r="M140" s="216"/>
      <c r="N140" s="215">
        <f>ROUND(L140*K140,3)</f>
        <v>0</v>
      </c>
      <c r="O140" s="215"/>
      <c r="P140" s="215"/>
      <c r="Q140" s="215"/>
      <c r="R140" s="179"/>
      <c r="T140" s="217" t="s">
        <v>5</v>
      </c>
      <c r="U140" s="54" t="s">
        <v>44</v>
      </c>
      <c r="V140" s="45"/>
      <c r="W140" s="218">
        <f>V140*K140</f>
        <v>0</v>
      </c>
      <c r="X140" s="218">
        <v>2.0000000000000002E-05</v>
      </c>
      <c r="Y140" s="218">
        <f>X140*K140</f>
        <v>0.00030000000000000003</v>
      </c>
      <c r="Z140" s="218">
        <v>0</v>
      </c>
      <c r="AA140" s="219">
        <f>Z140*K140</f>
        <v>0</v>
      </c>
      <c r="AR140" s="20" t="s">
        <v>156</v>
      </c>
      <c r="AT140" s="20" t="s">
        <v>152</v>
      </c>
      <c r="AU140" s="20" t="s">
        <v>130</v>
      </c>
      <c r="AY140" s="20" t="s">
        <v>151</v>
      </c>
      <c r="BE140" s="134">
        <f>IF(U140="základná",N140,0)</f>
        <v>0</v>
      </c>
      <c r="BF140" s="134">
        <f>IF(U140="znížená",N140,0)</f>
        <v>0</v>
      </c>
      <c r="BG140" s="134">
        <f>IF(U140="zákl. prenesená",N140,0)</f>
        <v>0</v>
      </c>
      <c r="BH140" s="134">
        <f>IF(U140="zníž. prenesená",N140,0)</f>
        <v>0</v>
      </c>
      <c r="BI140" s="134">
        <f>IF(U140="nulová",N140,0)</f>
        <v>0</v>
      </c>
      <c r="BJ140" s="20" t="s">
        <v>130</v>
      </c>
      <c r="BK140" s="220">
        <f>ROUND(L140*K140,3)</f>
        <v>0</v>
      </c>
      <c r="BL140" s="20" t="s">
        <v>156</v>
      </c>
      <c r="BM140" s="20" t="s">
        <v>212</v>
      </c>
    </row>
    <row r="141" s="1" customFormat="1" ht="51" customHeight="1">
      <c r="B141" s="175"/>
      <c r="C141" s="221" t="s">
        <v>156</v>
      </c>
      <c r="D141" s="221" t="s">
        <v>158</v>
      </c>
      <c r="E141" s="222" t="s">
        <v>213</v>
      </c>
      <c r="F141" s="223" t="s">
        <v>214</v>
      </c>
      <c r="G141" s="223"/>
      <c r="H141" s="223"/>
      <c r="I141" s="223"/>
      <c r="J141" s="224" t="s">
        <v>191</v>
      </c>
      <c r="K141" s="225">
        <v>15</v>
      </c>
      <c r="L141" s="226">
        <v>0</v>
      </c>
      <c r="M141" s="226"/>
      <c r="N141" s="225">
        <f>ROUND(L141*K141,3)</f>
        <v>0</v>
      </c>
      <c r="O141" s="215"/>
      <c r="P141" s="215"/>
      <c r="Q141" s="215"/>
      <c r="R141" s="179"/>
      <c r="T141" s="217" t="s">
        <v>5</v>
      </c>
      <c r="U141" s="54" t="s">
        <v>44</v>
      </c>
      <c r="V141" s="45"/>
      <c r="W141" s="218">
        <f>V141*K141</f>
        <v>0</v>
      </c>
      <c r="X141" s="218">
        <v>0.00093999999999999997</v>
      </c>
      <c r="Y141" s="218">
        <f>X141*K141</f>
        <v>0.0141</v>
      </c>
      <c r="Z141" s="218">
        <v>0</v>
      </c>
      <c r="AA141" s="219">
        <f>Z141*K141</f>
        <v>0</v>
      </c>
      <c r="AR141" s="20" t="s">
        <v>162</v>
      </c>
      <c r="AT141" s="20" t="s">
        <v>158</v>
      </c>
      <c r="AU141" s="20" t="s">
        <v>130</v>
      </c>
      <c r="AY141" s="20" t="s">
        <v>151</v>
      </c>
      <c r="BE141" s="134">
        <f>IF(U141="základná",N141,0)</f>
        <v>0</v>
      </c>
      <c r="BF141" s="134">
        <f>IF(U141="znížená",N141,0)</f>
        <v>0</v>
      </c>
      <c r="BG141" s="134">
        <f>IF(U141="zákl. prenesená",N141,0)</f>
        <v>0</v>
      </c>
      <c r="BH141" s="134">
        <f>IF(U141="zníž. prenesená",N141,0)</f>
        <v>0</v>
      </c>
      <c r="BI141" s="134">
        <f>IF(U141="nulová",N141,0)</f>
        <v>0</v>
      </c>
      <c r="BJ141" s="20" t="s">
        <v>130</v>
      </c>
      <c r="BK141" s="220">
        <f>ROUND(L141*K141,3)</f>
        <v>0</v>
      </c>
      <c r="BL141" s="20" t="s">
        <v>156</v>
      </c>
      <c r="BM141" s="20" t="s">
        <v>215</v>
      </c>
    </row>
    <row r="142" s="1" customFormat="1" ht="25.5" customHeight="1">
      <c r="B142" s="175"/>
      <c r="C142" s="211" t="s">
        <v>216</v>
      </c>
      <c r="D142" s="211" t="s">
        <v>152</v>
      </c>
      <c r="E142" s="212" t="s">
        <v>217</v>
      </c>
      <c r="F142" s="213" t="s">
        <v>218</v>
      </c>
      <c r="G142" s="213"/>
      <c r="H142" s="213"/>
      <c r="I142" s="213"/>
      <c r="J142" s="214" t="s">
        <v>191</v>
      </c>
      <c r="K142" s="215">
        <v>15</v>
      </c>
      <c r="L142" s="216">
        <v>0</v>
      </c>
      <c r="M142" s="216"/>
      <c r="N142" s="215">
        <f>ROUND(L142*K142,3)</f>
        <v>0</v>
      </c>
      <c r="O142" s="215"/>
      <c r="P142" s="215"/>
      <c r="Q142" s="215"/>
      <c r="R142" s="179"/>
      <c r="T142" s="217" t="s">
        <v>5</v>
      </c>
      <c r="U142" s="54" t="s">
        <v>44</v>
      </c>
      <c r="V142" s="45"/>
      <c r="W142" s="218">
        <f>V142*K142</f>
        <v>0</v>
      </c>
      <c r="X142" s="218">
        <v>0</v>
      </c>
      <c r="Y142" s="218">
        <f>X142*K142</f>
        <v>0</v>
      </c>
      <c r="Z142" s="218">
        <v>0</v>
      </c>
      <c r="AA142" s="219">
        <f>Z142*K142</f>
        <v>0</v>
      </c>
      <c r="AR142" s="20" t="s">
        <v>156</v>
      </c>
      <c r="AT142" s="20" t="s">
        <v>152</v>
      </c>
      <c r="AU142" s="20" t="s">
        <v>130</v>
      </c>
      <c r="AY142" s="20" t="s">
        <v>151</v>
      </c>
      <c r="BE142" s="134">
        <f>IF(U142="základná",N142,0)</f>
        <v>0</v>
      </c>
      <c r="BF142" s="134">
        <f>IF(U142="znížená",N142,0)</f>
        <v>0</v>
      </c>
      <c r="BG142" s="134">
        <f>IF(U142="zákl. prenesená",N142,0)</f>
        <v>0</v>
      </c>
      <c r="BH142" s="134">
        <f>IF(U142="zníž. prenesená",N142,0)</f>
        <v>0</v>
      </c>
      <c r="BI142" s="134">
        <f>IF(U142="nulová",N142,0)</f>
        <v>0</v>
      </c>
      <c r="BJ142" s="20" t="s">
        <v>130</v>
      </c>
      <c r="BK142" s="220">
        <f>ROUND(L142*K142,3)</f>
        <v>0</v>
      </c>
      <c r="BL142" s="20" t="s">
        <v>156</v>
      </c>
      <c r="BM142" s="20" t="s">
        <v>219</v>
      </c>
    </row>
    <row r="143" s="1" customFormat="1" ht="25.5" customHeight="1">
      <c r="B143" s="175"/>
      <c r="C143" s="211" t="s">
        <v>220</v>
      </c>
      <c r="D143" s="211" t="s">
        <v>152</v>
      </c>
      <c r="E143" s="212" t="s">
        <v>221</v>
      </c>
      <c r="F143" s="213" t="s">
        <v>222</v>
      </c>
      <c r="G143" s="213"/>
      <c r="H143" s="213"/>
      <c r="I143" s="213"/>
      <c r="J143" s="214" t="s">
        <v>223</v>
      </c>
      <c r="K143" s="215">
        <v>0.125</v>
      </c>
      <c r="L143" s="216">
        <v>0</v>
      </c>
      <c r="M143" s="216"/>
      <c r="N143" s="215">
        <f>ROUND(L143*K143,3)</f>
        <v>0</v>
      </c>
      <c r="O143" s="215"/>
      <c r="P143" s="215"/>
      <c r="Q143" s="215"/>
      <c r="R143" s="179"/>
      <c r="T143" s="217" t="s">
        <v>5</v>
      </c>
      <c r="U143" s="54" t="s">
        <v>44</v>
      </c>
      <c r="V143" s="45"/>
      <c r="W143" s="218">
        <f>V143*K143</f>
        <v>0</v>
      </c>
      <c r="X143" s="218">
        <v>0</v>
      </c>
      <c r="Y143" s="218">
        <f>X143*K143</f>
        <v>0</v>
      </c>
      <c r="Z143" s="218">
        <v>0</v>
      </c>
      <c r="AA143" s="219">
        <f>Z143*K143</f>
        <v>0</v>
      </c>
      <c r="AR143" s="20" t="s">
        <v>156</v>
      </c>
      <c r="AT143" s="20" t="s">
        <v>152</v>
      </c>
      <c r="AU143" s="20" t="s">
        <v>130</v>
      </c>
      <c r="AY143" s="20" t="s">
        <v>151</v>
      </c>
      <c r="BE143" s="134">
        <f>IF(U143="základná",N143,0)</f>
        <v>0</v>
      </c>
      <c r="BF143" s="134">
        <f>IF(U143="znížená",N143,0)</f>
        <v>0</v>
      </c>
      <c r="BG143" s="134">
        <f>IF(U143="zákl. prenesená",N143,0)</f>
        <v>0</v>
      </c>
      <c r="BH143" s="134">
        <f>IF(U143="zníž. prenesená",N143,0)</f>
        <v>0</v>
      </c>
      <c r="BI143" s="134">
        <f>IF(U143="nulová",N143,0)</f>
        <v>0</v>
      </c>
      <c r="BJ143" s="20" t="s">
        <v>130</v>
      </c>
      <c r="BK143" s="220">
        <f>ROUND(L143*K143,3)</f>
        <v>0</v>
      </c>
      <c r="BL143" s="20" t="s">
        <v>156</v>
      </c>
      <c r="BM143" s="20" t="s">
        <v>224</v>
      </c>
    </row>
    <row r="144" s="9" customFormat="1" ht="29.88" customHeight="1">
      <c r="B144" s="197"/>
      <c r="C144" s="198"/>
      <c r="D144" s="208" t="s">
        <v>124</v>
      </c>
      <c r="E144" s="208"/>
      <c r="F144" s="208"/>
      <c r="G144" s="208"/>
      <c r="H144" s="208"/>
      <c r="I144" s="208"/>
      <c r="J144" s="208"/>
      <c r="K144" s="208"/>
      <c r="L144" s="208"/>
      <c r="M144" s="208"/>
      <c r="N144" s="227">
        <f>BK144</f>
        <v>0</v>
      </c>
      <c r="O144" s="228"/>
      <c r="P144" s="228"/>
      <c r="Q144" s="228"/>
      <c r="R144" s="201"/>
      <c r="T144" s="202"/>
      <c r="U144" s="198"/>
      <c r="V144" s="198"/>
      <c r="W144" s="203">
        <f>SUM(W145:W153)</f>
        <v>0</v>
      </c>
      <c r="X144" s="198"/>
      <c r="Y144" s="203">
        <f>SUM(Y145:Y153)</f>
        <v>0.021299999999999999</v>
      </c>
      <c r="Z144" s="198"/>
      <c r="AA144" s="204">
        <f>SUM(AA145:AA153)</f>
        <v>0</v>
      </c>
      <c r="AR144" s="205" t="s">
        <v>130</v>
      </c>
      <c r="AT144" s="206" t="s">
        <v>76</v>
      </c>
      <c r="AU144" s="206" t="s">
        <v>85</v>
      </c>
      <c r="AY144" s="205" t="s">
        <v>151</v>
      </c>
      <c r="BK144" s="207">
        <f>SUM(BK145:BK153)</f>
        <v>0</v>
      </c>
    </row>
    <row r="145" s="1" customFormat="1" ht="25.5" customHeight="1">
      <c r="B145" s="175"/>
      <c r="C145" s="211" t="s">
        <v>225</v>
      </c>
      <c r="D145" s="211" t="s">
        <v>152</v>
      </c>
      <c r="E145" s="212" t="s">
        <v>226</v>
      </c>
      <c r="F145" s="213" t="s">
        <v>227</v>
      </c>
      <c r="G145" s="213"/>
      <c r="H145" s="213"/>
      <c r="I145" s="213"/>
      <c r="J145" s="214" t="s">
        <v>161</v>
      </c>
      <c r="K145" s="215">
        <v>27</v>
      </c>
      <c r="L145" s="216">
        <v>0</v>
      </c>
      <c r="M145" s="216"/>
      <c r="N145" s="215">
        <f>ROUND(L145*K145,3)</f>
        <v>0</v>
      </c>
      <c r="O145" s="215"/>
      <c r="P145" s="215"/>
      <c r="Q145" s="215"/>
      <c r="R145" s="179"/>
      <c r="T145" s="217" t="s">
        <v>5</v>
      </c>
      <c r="U145" s="54" t="s">
        <v>44</v>
      </c>
      <c r="V145" s="45"/>
      <c r="W145" s="218">
        <f>V145*K145</f>
        <v>0</v>
      </c>
      <c r="X145" s="218">
        <v>0.00016000000000000001</v>
      </c>
      <c r="Y145" s="218">
        <f>X145*K145</f>
        <v>0.0043200000000000001</v>
      </c>
      <c r="Z145" s="218">
        <v>0</v>
      </c>
      <c r="AA145" s="219">
        <f>Z145*K145</f>
        <v>0</v>
      </c>
      <c r="AR145" s="20" t="s">
        <v>156</v>
      </c>
      <c r="AT145" s="20" t="s">
        <v>152</v>
      </c>
      <c r="AU145" s="20" t="s">
        <v>130</v>
      </c>
      <c r="AY145" s="20" t="s">
        <v>151</v>
      </c>
      <c r="BE145" s="134">
        <f>IF(U145="základná",N145,0)</f>
        <v>0</v>
      </c>
      <c r="BF145" s="134">
        <f>IF(U145="znížená",N145,0)</f>
        <v>0</v>
      </c>
      <c r="BG145" s="134">
        <f>IF(U145="zákl. prenesená",N145,0)</f>
        <v>0</v>
      </c>
      <c r="BH145" s="134">
        <f>IF(U145="zníž. prenesená",N145,0)</f>
        <v>0</v>
      </c>
      <c r="BI145" s="134">
        <f>IF(U145="nulová",N145,0)</f>
        <v>0</v>
      </c>
      <c r="BJ145" s="20" t="s">
        <v>130</v>
      </c>
      <c r="BK145" s="220">
        <f>ROUND(L145*K145,3)</f>
        <v>0</v>
      </c>
      <c r="BL145" s="20" t="s">
        <v>156</v>
      </c>
      <c r="BM145" s="20" t="s">
        <v>228</v>
      </c>
    </row>
    <row r="146" s="1" customFormat="1" ht="38.25" customHeight="1">
      <c r="B146" s="175"/>
      <c r="C146" s="211" t="s">
        <v>10</v>
      </c>
      <c r="D146" s="211" t="s">
        <v>152</v>
      </c>
      <c r="E146" s="212" t="s">
        <v>229</v>
      </c>
      <c r="F146" s="213" t="s">
        <v>230</v>
      </c>
      <c r="G146" s="213"/>
      <c r="H146" s="213"/>
      <c r="I146" s="213"/>
      <c r="J146" s="214" t="s">
        <v>161</v>
      </c>
      <c r="K146" s="215">
        <v>27</v>
      </c>
      <c r="L146" s="216">
        <v>0</v>
      </c>
      <c r="M146" s="216"/>
      <c r="N146" s="215">
        <f>ROUND(L146*K146,3)</f>
        <v>0</v>
      </c>
      <c r="O146" s="215"/>
      <c r="P146" s="215"/>
      <c r="Q146" s="215"/>
      <c r="R146" s="179"/>
      <c r="T146" s="217" t="s">
        <v>5</v>
      </c>
      <c r="U146" s="54" t="s">
        <v>44</v>
      </c>
      <c r="V146" s="45"/>
      <c r="W146" s="218">
        <f>V146*K146</f>
        <v>0</v>
      </c>
      <c r="X146" s="218">
        <v>0.00035</v>
      </c>
      <c r="Y146" s="218">
        <f>X146*K146</f>
        <v>0.0094500000000000001</v>
      </c>
      <c r="Z146" s="218">
        <v>0</v>
      </c>
      <c r="AA146" s="219">
        <f>Z146*K146</f>
        <v>0</v>
      </c>
      <c r="AR146" s="20" t="s">
        <v>156</v>
      </c>
      <c r="AT146" s="20" t="s">
        <v>152</v>
      </c>
      <c r="AU146" s="20" t="s">
        <v>130</v>
      </c>
      <c r="AY146" s="20" t="s">
        <v>151</v>
      </c>
      <c r="BE146" s="134">
        <f>IF(U146="základná",N146,0)</f>
        <v>0</v>
      </c>
      <c r="BF146" s="134">
        <f>IF(U146="znížená",N146,0)</f>
        <v>0</v>
      </c>
      <c r="BG146" s="134">
        <f>IF(U146="zákl. prenesená",N146,0)</f>
        <v>0</v>
      </c>
      <c r="BH146" s="134">
        <f>IF(U146="zníž. prenesená",N146,0)</f>
        <v>0</v>
      </c>
      <c r="BI146" s="134">
        <f>IF(U146="nulová",N146,0)</f>
        <v>0</v>
      </c>
      <c r="BJ146" s="20" t="s">
        <v>130</v>
      </c>
      <c r="BK146" s="220">
        <f>ROUND(L146*K146,3)</f>
        <v>0</v>
      </c>
      <c r="BL146" s="20" t="s">
        <v>156</v>
      </c>
      <c r="BM146" s="20" t="s">
        <v>231</v>
      </c>
    </row>
    <row r="147" s="1" customFormat="1" ht="16.5" customHeight="1">
      <c r="B147" s="175"/>
      <c r="C147" s="211" t="s">
        <v>232</v>
      </c>
      <c r="D147" s="211" t="s">
        <v>152</v>
      </c>
      <c r="E147" s="212" t="s">
        <v>233</v>
      </c>
      <c r="F147" s="213" t="s">
        <v>234</v>
      </c>
      <c r="G147" s="213"/>
      <c r="H147" s="213"/>
      <c r="I147" s="213"/>
      <c r="J147" s="214" t="s">
        <v>161</v>
      </c>
      <c r="K147" s="215">
        <v>2</v>
      </c>
      <c r="L147" s="216">
        <v>0</v>
      </c>
      <c r="M147" s="216"/>
      <c r="N147" s="215">
        <f>ROUND(L147*K147,3)</f>
        <v>0</v>
      </c>
      <c r="O147" s="215"/>
      <c r="P147" s="215"/>
      <c r="Q147" s="215"/>
      <c r="R147" s="179"/>
      <c r="T147" s="217" t="s">
        <v>5</v>
      </c>
      <c r="U147" s="54" t="s">
        <v>44</v>
      </c>
      <c r="V147" s="45"/>
      <c r="W147" s="218">
        <f>V147*K147</f>
        <v>0</v>
      </c>
      <c r="X147" s="218">
        <v>0.00044000000000000002</v>
      </c>
      <c r="Y147" s="218">
        <f>X147*K147</f>
        <v>0.00088000000000000003</v>
      </c>
      <c r="Z147" s="218">
        <v>0</v>
      </c>
      <c r="AA147" s="219">
        <f>Z147*K147</f>
        <v>0</v>
      </c>
      <c r="AR147" s="20" t="s">
        <v>156</v>
      </c>
      <c r="AT147" s="20" t="s">
        <v>152</v>
      </c>
      <c r="AU147" s="20" t="s">
        <v>130</v>
      </c>
      <c r="AY147" s="20" t="s">
        <v>151</v>
      </c>
      <c r="BE147" s="134">
        <f>IF(U147="základná",N147,0)</f>
        <v>0</v>
      </c>
      <c r="BF147" s="134">
        <f>IF(U147="znížená",N147,0)</f>
        <v>0</v>
      </c>
      <c r="BG147" s="134">
        <f>IF(U147="zákl. prenesená",N147,0)</f>
        <v>0</v>
      </c>
      <c r="BH147" s="134">
        <f>IF(U147="zníž. prenesená",N147,0)</f>
        <v>0</v>
      </c>
      <c r="BI147" s="134">
        <f>IF(U147="nulová",N147,0)</f>
        <v>0</v>
      </c>
      <c r="BJ147" s="20" t="s">
        <v>130</v>
      </c>
      <c r="BK147" s="220">
        <f>ROUND(L147*K147,3)</f>
        <v>0</v>
      </c>
      <c r="BL147" s="20" t="s">
        <v>156</v>
      </c>
      <c r="BM147" s="20" t="s">
        <v>235</v>
      </c>
    </row>
    <row r="148" s="1" customFormat="1" ht="16.5" customHeight="1">
      <c r="B148" s="175"/>
      <c r="C148" s="211" t="s">
        <v>236</v>
      </c>
      <c r="D148" s="211" t="s">
        <v>152</v>
      </c>
      <c r="E148" s="212" t="s">
        <v>237</v>
      </c>
      <c r="F148" s="213" t="s">
        <v>238</v>
      </c>
      <c r="G148" s="213"/>
      <c r="H148" s="213"/>
      <c r="I148" s="213"/>
      <c r="J148" s="214" t="s">
        <v>161</v>
      </c>
      <c r="K148" s="215">
        <v>2</v>
      </c>
      <c r="L148" s="216">
        <v>0</v>
      </c>
      <c r="M148" s="216"/>
      <c r="N148" s="215">
        <f>ROUND(L148*K148,3)</f>
        <v>0</v>
      </c>
      <c r="O148" s="215"/>
      <c r="P148" s="215"/>
      <c r="Q148" s="215"/>
      <c r="R148" s="179"/>
      <c r="T148" s="217" t="s">
        <v>5</v>
      </c>
      <c r="U148" s="54" t="s">
        <v>44</v>
      </c>
      <c r="V148" s="45"/>
      <c r="W148" s="218">
        <f>V148*K148</f>
        <v>0</v>
      </c>
      <c r="X148" s="218">
        <v>0.00075000000000000002</v>
      </c>
      <c r="Y148" s="218">
        <f>X148*K148</f>
        <v>0.0015</v>
      </c>
      <c r="Z148" s="218">
        <v>0</v>
      </c>
      <c r="AA148" s="219">
        <f>Z148*K148</f>
        <v>0</v>
      </c>
      <c r="AR148" s="20" t="s">
        <v>156</v>
      </c>
      <c r="AT148" s="20" t="s">
        <v>152</v>
      </c>
      <c r="AU148" s="20" t="s">
        <v>130</v>
      </c>
      <c r="AY148" s="20" t="s">
        <v>151</v>
      </c>
      <c r="BE148" s="134">
        <f>IF(U148="základná",N148,0)</f>
        <v>0</v>
      </c>
      <c r="BF148" s="134">
        <f>IF(U148="znížená",N148,0)</f>
        <v>0</v>
      </c>
      <c r="BG148" s="134">
        <f>IF(U148="zákl. prenesená",N148,0)</f>
        <v>0</v>
      </c>
      <c r="BH148" s="134">
        <f>IF(U148="zníž. prenesená",N148,0)</f>
        <v>0</v>
      </c>
      <c r="BI148" s="134">
        <f>IF(U148="nulová",N148,0)</f>
        <v>0</v>
      </c>
      <c r="BJ148" s="20" t="s">
        <v>130</v>
      </c>
      <c r="BK148" s="220">
        <f>ROUND(L148*K148,3)</f>
        <v>0</v>
      </c>
      <c r="BL148" s="20" t="s">
        <v>156</v>
      </c>
      <c r="BM148" s="20" t="s">
        <v>239</v>
      </c>
    </row>
    <row r="149" s="1" customFormat="1" ht="16.5" customHeight="1">
      <c r="B149" s="175"/>
      <c r="C149" s="211" t="s">
        <v>240</v>
      </c>
      <c r="D149" s="211" t="s">
        <v>152</v>
      </c>
      <c r="E149" s="212" t="s">
        <v>241</v>
      </c>
      <c r="F149" s="213" t="s">
        <v>242</v>
      </c>
      <c r="G149" s="213"/>
      <c r="H149" s="213"/>
      <c r="I149" s="213"/>
      <c r="J149" s="214" t="s">
        <v>161</v>
      </c>
      <c r="K149" s="215">
        <v>2</v>
      </c>
      <c r="L149" s="216">
        <v>0</v>
      </c>
      <c r="M149" s="216"/>
      <c r="N149" s="215">
        <f>ROUND(L149*K149,3)</f>
        <v>0</v>
      </c>
      <c r="O149" s="215"/>
      <c r="P149" s="215"/>
      <c r="Q149" s="215"/>
      <c r="R149" s="179"/>
      <c r="T149" s="217" t="s">
        <v>5</v>
      </c>
      <c r="U149" s="54" t="s">
        <v>44</v>
      </c>
      <c r="V149" s="45"/>
      <c r="W149" s="218">
        <f>V149*K149</f>
        <v>0</v>
      </c>
      <c r="X149" s="218">
        <v>0.0010399999999999999</v>
      </c>
      <c r="Y149" s="218">
        <f>X149*K149</f>
        <v>0.0020799999999999998</v>
      </c>
      <c r="Z149" s="218">
        <v>0</v>
      </c>
      <c r="AA149" s="219">
        <f>Z149*K149</f>
        <v>0</v>
      </c>
      <c r="AR149" s="20" t="s">
        <v>156</v>
      </c>
      <c r="AT149" s="20" t="s">
        <v>152</v>
      </c>
      <c r="AU149" s="20" t="s">
        <v>130</v>
      </c>
      <c r="AY149" s="20" t="s">
        <v>151</v>
      </c>
      <c r="BE149" s="134">
        <f>IF(U149="základná",N149,0)</f>
        <v>0</v>
      </c>
      <c r="BF149" s="134">
        <f>IF(U149="znížená",N149,0)</f>
        <v>0</v>
      </c>
      <c r="BG149" s="134">
        <f>IF(U149="zákl. prenesená",N149,0)</f>
        <v>0</v>
      </c>
      <c r="BH149" s="134">
        <f>IF(U149="zníž. prenesená",N149,0)</f>
        <v>0</v>
      </c>
      <c r="BI149" s="134">
        <f>IF(U149="nulová",N149,0)</f>
        <v>0</v>
      </c>
      <c r="BJ149" s="20" t="s">
        <v>130</v>
      </c>
      <c r="BK149" s="220">
        <f>ROUND(L149*K149,3)</f>
        <v>0</v>
      </c>
      <c r="BL149" s="20" t="s">
        <v>156</v>
      </c>
      <c r="BM149" s="20" t="s">
        <v>243</v>
      </c>
    </row>
    <row r="150" s="1" customFormat="1" ht="16.5" customHeight="1">
      <c r="B150" s="175"/>
      <c r="C150" s="211" t="s">
        <v>244</v>
      </c>
      <c r="D150" s="211" t="s">
        <v>152</v>
      </c>
      <c r="E150" s="212" t="s">
        <v>245</v>
      </c>
      <c r="F150" s="213" t="s">
        <v>246</v>
      </c>
      <c r="G150" s="213"/>
      <c r="H150" s="213"/>
      <c r="I150" s="213"/>
      <c r="J150" s="214" t="s">
        <v>161</v>
      </c>
      <c r="K150" s="215">
        <v>1</v>
      </c>
      <c r="L150" s="216">
        <v>0</v>
      </c>
      <c r="M150" s="216"/>
      <c r="N150" s="215">
        <f>ROUND(L150*K150,3)</f>
        <v>0</v>
      </c>
      <c r="O150" s="215"/>
      <c r="P150" s="215"/>
      <c r="Q150" s="215"/>
      <c r="R150" s="179"/>
      <c r="T150" s="217" t="s">
        <v>5</v>
      </c>
      <c r="U150" s="54" t="s">
        <v>44</v>
      </c>
      <c r="V150" s="45"/>
      <c r="W150" s="218">
        <f>V150*K150</f>
        <v>0</v>
      </c>
      <c r="X150" s="218">
        <v>2.0000000000000002E-05</v>
      </c>
      <c r="Y150" s="218">
        <f>X150*K150</f>
        <v>2.0000000000000002E-05</v>
      </c>
      <c r="Z150" s="218">
        <v>0</v>
      </c>
      <c r="AA150" s="219">
        <f>Z150*K150</f>
        <v>0</v>
      </c>
      <c r="AR150" s="20" t="s">
        <v>156</v>
      </c>
      <c r="AT150" s="20" t="s">
        <v>152</v>
      </c>
      <c r="AU150" s="20" t="s">
        <v>130</v>
      </c>
      <c r="AY150" s="20" t="s">
        <v>151</v>
      </c>
      <c r="BE150" s="134">
        <f>IF(U150="základná",N150,0)</f>
        <v>0</v>
      </c>
      <c r="BF150" s="134">
        <f>IF(U150="znížená",N150,0)</f>
        <v>0</v>
      </c>
      <c r="BG150" s="134">
        <f>IF(U150="zákl. prenesená",N150,0)</f>
        <v>0</v>
      </c>
      <c r="BH150" s="134">
        <f>IF(U150="zníž. prenesená",N150,0)</f>
        <v>0</v>
      </c>
      <c r="BI150" s="134">
        <f>IF(U150="nulová",N150,0)</f>
        <v>0</v>
      </c>
      <c r="BJ150" s="20" t="s">
        <v>130</v>
      </c>
      <c r="BK150" s="220">
        <f>ROUND(L150*K150,3)</f>
        <v>0</v>
      </c>
      <c r="BL150" s="20" t="s">
        <v>156</v>
      </c>
      <c r="BM150" s="20" t="s">
        <v>247</v>
      </c>
    </row>
    <row r="151" s="1" customFormat="1" ht="25.5" customHeight="1">
      <c r="B151" s="175"/>
      <c r="C151" s="221" t="s">
        <v>248</v>
      </c>
      <c r="D151" s="221" t="s">
        <v>158</v>
      </c>
      <c r="E151" s="222" t="s">
        <v>249</v>
      </c>
      <c r="F151" s="223" t="s">
        <v>250</v>
      </c>
      <c r="G151" s="223"/>
      <c r="H151" s="223"/>
      <c r="I151" s="223"/>
      <c r="J151" s="224" t="s">
        <v>161</v>
      </c>
      <c r="K151" s="225">
        <v>1</v>
      </c>
      <c r="L151" s="226">
        <v>0</v>
      </c>
      <c r="M151" s="226"/>
      <c r="N151" s="225">
        <f>ROUND(L151*K151,3)</f>
        <v>0</v>
      </c>
      <c r="O151" s="215"/>
      <c r="P151" s="215"/>
      <c r="Q151" s="215"/>
      <c r="R151" s="179"/>
      <c r="T151" s="217" t="s">
        <v>5</v>
      </c>
      <c r="U151" s="54" t="s">
        <v>44</v>
      </c>
      <c r="V151" s="45"/>
      <c r="W151" s="218">
        <f>V151*K151</f>
        <v>0</v>
      </c>
      <c r="X151" s="218">
        <v>0.0025000000000000001</v>
      </c>
      <c r="Y151" s="218">
        <f>X151*K151</f>
        <v>0.0025000000000000001</v>
      </c>
      <c r="Z151" s="218">
        <v>0</v>
      </c>
      <c r="AA151" s="219">
        <f>Z151*K151</f>
        <v>0</v>
      </c>
      <c r="AR151" s="20" t="s">
        <v>162</v>
      </c>
      <c r="AT151" s="20" t="s">
        <v>158</v>
      </c>
      <c r="AU151" s="20" t="s">
        <v>130</v>
      </c>
      <c r="AY151" s="20" t="s">
        <v>151</v>
      </c>
      <c r="BE151" s="134">
        <f>IF(U151="základná",N151,0)</f>
        <v>0</v>
      </c>
      <c r="BF151" s="134">
        <f>IF(U151="znížená",N151,0)</f>
        <v>0</v>
      </c>
      <c r="BG151" s="134">
        <f>IF(U151="zákl. prenesená",N151,0)</f>
        <v>0</v>
      </c>
      <c r="BH151" s="134">
        <f>IF(U151="zníž. prenesená",N151,0)</f>
        <v>0</v>
      </c>
      <c r="BI151" s="134">
        <f>IF(U151="nulová",N151,0)</f>
        <v>0</v>
      </c>
      <c r="BJ151" s="20" t="s">
        <v>130</v>
      </c>
      <c r="BK151" s="220">
        <f>ROUND(L151*K151,3)</f>
        <v>0</v>
      </c>
      <c r="BL151" s="20" t="s">
        <v>156</v>
      </c>
      <c r="BM151" s="20" t="s">
        <v>251</v>
      </c>
    </row>
    <row r="152" s="1" customFormat="1" ht="25.5" customHeight="1">
      <c r="B152" s="175"/>
      <c r="C152" s="221" t="s">
        <v>252</v>
      </c>
      <c r="D152" s="221" t="s">
        <v>158</v>
      </c>
      <c r="E152" s="222" t="s">
        <v>253</v>
      </c>
      <c r="F152" s="223" t="s">
        <v>254</v>
      </c>
      <c r="G152" s="223"/>
      <c r="H152" s="223"/>
      <c r="I152" s="223"/>
      <c r="J152" s="224" t="s">
        <v>161</v>
      </c>
      <c r="K152" s="225">
        <v>1</v>
      </c>
      <c r="L152" s="226">
        <v>0</v>
      </c>
      <c r="M152" s="226"/>
      <c r="N152" s="225">
        <f>ROUND(L152*K152,3)</f>
        <v>0</v>
      </c>
      <c r="O152" s="215"/>
      <c r="P152" s="215"/>
      <c r="Q152" s="215"/>
      <c r="R152" s="179"/>
      <c r="T152" s="217" t="s">
        <v>5</v>
      </c>
      <c r="U152" s="54" t="s">
        <v>44</v>
      </c>
      <c r="V152" s="45"/>
      <c r="W152" s="218">
        <f>V152*K152</f>
        <v>0</v>
      </c>
      <c r="X152" s="218">
        <v>0.00033</v>
      </c>
      <c r="Y152" s="218">
        <f>X152*K152</f>
        <v>0.00033</v>
      </c>
      <c r="Z152" s="218">
        <v>0</v>
      </c>
      <c r="AA152" s="219">
        <f>Z152*K152</f>
        <v>0</v>
      </c>
      <c r="AR152" s="20" t="s">
        <v>162</v>
      </c>
      <c r="AT152" s="20" t="s">
        <v>158</v>
      </c>
      <c r="AU152" s="20" t="s">
        <v>130</v>
      </c>
      <c r="AY152" s="20" t="s">
        <v>151</v>
      </c>
      <c r="BE152" s="134">
        <f>IF(U152="základná",N152,0)</f>
        <v>0</v>
      </c>
      <c r="BF152" s="134">
        <f>IF(U152="znížená",N152,0)</f>
        <v>0</v>
      </c>
      <c r="BG152" s="134">
        <f>IF(U152="zákl. prenesená",N152,0)</f>
        <v>0</v>
      </c>
      <c r="BH152" s="134">
        <f>IF(U152="zníž. prenesená",N152,0)</f>
        <v>0</v>
      </c>
      <c r="BI152" s="134">
        <f>IF(U152="nulová",N152,0)</f>
        <v>0</v>
      </c>
      <c r="BJ152" s="20" t="s">
        <v>130</v>
      </c>
      <c r="BK152" s="220">
        <f>ROUND(L152*K152,3)</f>
        <v>0</v>
      </c>
      <c r="BL152" s="20" t="s">
        <v>156</v>
      </c>
      <c r="BM152" s="20" t="s">
        <v>255</v>
      </c>
    </row>
    <row r="153" s="1" customFormat="1" ht="25.5" customHeight="1">
      <c r="B153" s="175"/>
      <c r="C153" s="221" t="s">
        <v>256</v>
      </c>
      <c r="D153" s="221" t="s">
        <v>158</v>
      </c>
      <c r="E153" s="222" t="s">
        <v>257</v>
      </c>
      <c r="F153" s="223" t="s">
        <v>258</v>
      </c>
      <c r="G153" s="223"/>
      <c r="H153" s="223"/>
      <c r="I153" s="223"/>
      <c r="J153" s="224" t="s">
        <v>161</v>
      </c>
      <c r="K153" s="225">
        <v>1</v>
      </c>
      <c r="L153" s="226">
        <v>0</v>
      </c>
      <c r="M153" s="226"/>
      <c r="N153" s="225">
        <f>ROUND(L153*K153,3)</f>
        <v>0</v>
      </c>
      <c r="O153" s="215"/>
      <c r="P153" s="215"/>
      <c r="Q153" s="215"/>
      <c r="R153" s="179"/>
      <c r="T153" s="217" t="s">
        <v>5</v>
      </c>
      <c r="U153" s="54" t="s">
        <v>44</v>
      </c>
      <c r="V153" s="45"/>
      <c r="W153" s="218">
        <f>V153*K153</f>
        <v>0</v>
      </c>
      <c r="X153" s="218">
        <v>0.00022000000000000001</v>
      </c>
      <c r="Y153" s="218">
        <f>X153*K153</f>
        <v>0.00022000000000000001</v>
      </c>
      <c r="Z153" s="218">
        <v>0</v>
      </c>
      <c r="AA153" s="219">
        <f>Z153*K153</f>
        <v>0</v>
      </c>
      <c r="AR153" s="20" t="s">
        <v>162</v>
      </c>
      <c r="AT153" s="20" t="s">
        <v>158</v>
      </c>
      <c r="AU153" s="20" t="s">
        <v>130</v>
      </c>
      <c r="AY153" s="20" t="s">
        <v>151</v>
      </c>
      <c r="BE153" s="134">
        <f>IF(U153="základná",N153,0)</f>
        <v>0</v>
      </c>
      <c r="BF153" s="134">
        <f>IF(U153="znížená",N153,0)</f>
        <v>0</v>
      </c>
      <c r="BG153" s="134">
        <f>IF(U153="zákl. prenesená",N153,0)</f>
        <v>0</v>
      </c>
      <c r="BH153" s="134">
        <f>IF(U153="zníž. prenesená",N153,0)</f>
        <v>0</v>
      </c>
      <c r="BI153" s="134">
        <f>IF(U153="nulová",N153,0)</f>
        <v>0</v>
      </c>
      <c r="BJ153" s="20" t="s">
        <v>130</v>
      </c>
      <c r="BK153" s="220">
        <f>ROUND(L153*K153,3)</f>
        <v>0</v>
      </c>
      <c r="BL153" s="20" t="s">
        <v>156</v>
      </c>
      <c r="BM153" s="20" t="s">
        <v>259</v>
      </c>
    </row>
    <row r="154" s="9" customFormat="1" ht="29.88" customHeight="1">
      <c r="B154" s="197"/>
      <c r="C154" s="198"/>
      <c r="D154" s="208" t="s">
        <v>125</v>
      </c>
      <c r="E154" s="208"/>
      <c r="F154" s="208"/>
      <c r="G154" s="208"/>
      <c r="H154" s="208"/>
      <c r="I154" s="208"/>
      <c r="J154" s="208"/>
      <c r="K154" s="208"/>
      <c r="L154" s="208"/>
      <c r="M154" s="208"/>
      <c r="N154" s="227">
        <f>BK154</f>
        <v>0</v>
      </c>
      <c r="O154" s="228"/>
      <c r="P154" s="228"/>
      <c r="Q154" s="228"/>
      <c r="R154" s="201"/>
      <c r="T154" s="202"/>
      <c r="U154" s="198"/>
      <c r="V154" s="198"/>
      <c r="W154" s="203">
        <f>SUM(W155:W165)</f>
        <v>0</v>
      </c>
      <c r="X154" s="198"/>
      <c r="Y154" s="203">
        <f>SUM(Y155:Y165)</f>
        <v>1.4417999999999998</v>
      </c>
      <c r="Z154" s="198"/>
      <c r="AA154" s="204">
        <f>SUM(AA155:AA165)</f>
        <v>0</v>
      </c>
      <c r="AR154" s="205" t="s">
        <v>130</v>
      </c>
      <c r="AT154" s="206" t="s">
        <v>76</v>
      </c>
      <c r="AU154" s="206" t="s">
        <v>85</v>
      </c>
      <c r="AY154" s="205" t="s">
        <v>151</v>
      </c>
      <c r="BK154" s="207">
        <f>SUM(BK155:BK165)</f>
        <v>0</v>
      </c>
    </row>
    <row r="155" s="1" customFormat="1" ht="25.5" customHeight="1">
      <c r="B155" s="175"/>
      <c r="C155" s="211" t="s">
        <v>260</v>
      </c>
      <c r="D155" s="211" t="s">
        <v>152</v>
      </c>
      <c r="E155" s="212" t="s">
        <v>261</v>
      </c>
      <c r="F155" s="213" t="s">
        <v>262</v>
      </c>
      <c r="G155" s="213"/>
      <c r="H155" s="213"/>
      <c r="I155" s="213"/>
      <c r="J155" s="214" t="s">
        <v>161</v>
      </c>
      <c r="K155" s="215">
        <v>3</v>
      </c>
      <c r="L155" s="216">
        <v>0</v>
      </c>
      <c r="M155" s="216"/>
      <c r="N155" s="215">
        <f>ROUND(L155*K155,3)</f>
        <v>0</v>
      </c>
      <c r="O155" s="215"/>
      <c r="P155" s="215"/>
      <c r="Q155" s="215"/>
      <c r="R155" s="179"/>
      <c r="T155" s="217" t="s">
        <v>5</v>
      </c>
      <c r="U155" s="54" t="s">
        <v>44</v>
      </c>
      <c r="V155" s="45"/>
      <c r="W155" s="218">
        <f>V155*K155</f>
        <v>0</v>
      </c>
      <c r="X155" s="218">
        <v>0.0087799999999999996</v>
      </c>
      <c r="Y155" s="218">
        <f>X155*K155</f>
        <v>0.026339999999999999</v>
      </c>
      <c r="Z155" s="218">
        <v>0</v>
      </c>
      <c r="AA155" s="219">
        <f>Z155*K155</f>
        <v>0</v>
      </c>
      <c r="AR155" s="20" t="s">
        <v>156</v>
      </c>
      <c r="AT155" s="20" t="s">
        <v>152</v>
      </c>
      <c r="AU155" s="20" t="s">
        <v>130</v>
      </c>
      <c r="AY155" s="20" t="s">
        <v>151</v>
      </c>
      <c r="BE155" s="134">
        <f>IF(U155="základná",N155,0)</f>
        <v>0</v>
      </c>
      <c r="BF155" s="134">
        <f>IF(U155="znížená",N155,0)</f>
        <v>0</v>
      </c>
      <c r="BG155" s="134">
        <f>IF(U155="zákl. prenesená",N155,0)</f>
        <v>0</v>
      </c>
      <c r="BH155" s="134">
        <f>IF(U155="zníž. prenesená",N155,0)</f>
        <v>0</v>
      </c>
      <c r="BI155" s="134">
        <f>IF(U155="nulová",N155,0)</f>
        <v>0</v>
      </c>
      <c r="BJ155" s="20" t="s">
        <v>130</v>
      </c>
      <c r="BK155" s="220">
        <f>ROUND(L155*K155,3)</f>
        <v>0</v>
      </c>
      <c r="BL155" s="20" t="s">
        <v>156</v>
      </c>
      <c r="BM155" s="20" t="s">
        <v>263</v>
      </c>
    </row>
    <row r="156" s="1" customFormat="1" ht="25.5" customHeight="1">
      <c r="B156" s="175"/>
      <c r="C156" s="211" t="s">
        <v>264</v>
      </c>
      <c r="D156" s="211" t="s">
        <v>152</v>
      </c>
      <c r="E156" s="212" t="s">
        <v>265</v>
      </c>
      <c r="F156" s="213" t="s">
        <v>266</v>
      </c>
      <c r="G156" s="213"/>
      <c r="H156" s="213"/>
      <c r="I156" s="213"/>
      <c r="J156" s="214" t="s">
        <v>161</v>
      </c>
      <c r="K156" s="215">
        <v>3</v>
      </c>
      <c r="L156" s="216">
        <v>0</v>
      </c>
      <c r="M156" s="216"/>
      <c r="N156" s="215">
        <f>ROUND(L156*K156,3)</f>
        <v>0</v>
      </c>
      <c r="O156" s="215"/>
      <c r="P156" s="215"/>
      <c r="Q156" s="215"/>
      <c r="R156" s="179"/>
      <c r="T156" s="217" t="s">
        <v>5</v>
      </c>
      <c r="U156" s="54" t="s">
        <v>44</v>
      </c>
      <c r="V156" s="45"/>
      <c r="W156" s="218">
        <f>V156*K156</f>
        <v>0</v>
      </c>
      <c r="X156" s="218">
        <v>0.032309999999999998</v>
      </c>
      <c r="Y156" s="218">
        <f>X156*K156</f>
        <v>0.096929999999999988</v>
      </c>
      <c r="Z156" s="218">
        <v>0</v>
      </c>
      <c r="AA156" s="219">
        <f>Z156*K156</f>
        <v>0</v>
      </c>
      <c r="AR156" s="20" t="s">
        <v>156</v>
      </c>
      <c r="AT156" s="20" t="s">
        <v>152</v>
      </c>
      <c r="AU156" s="20" t="s">
        <v>130</v>
      </c>
      <c r="AY156" s="20" t="s">
        <v>151</v>
      </c>
      <c r="BE156" s="134">
        <f>IF(U156="základná",N156,0)</f>
        <v>0</v>
      </c>
      <c r="BF156" s="134">
        <f>IF(U156="znížená",N156,0)</f>
        <v>0</v>
      </c>
      <c r="BG156" s="134">
        <f>IF(U156="zákl. prenesená",N156,0)</f>
        <v>0</v>
      </c>
      <c r="BH156" s="134">
        <f>IF(U156="zníž. prenesená",N156,0)</f>
        <v>0</v>
      </c>
      <c r="BI156" s="134">
        <f>IF(U156="nulová",N156,0)</f>
        <v>0</v>
      </c>
      <c r="BJ156" s="20" t="s">
        <v>130</v>
      </c>
      <c r="BK156" s="220">
        <f>ROUND(L156*K156,3)</f>
        <v>0</v>
      </c>
      <c r="BL156" s="20" t="s">
        <v>156</v>
      </c>
      <c r="BM156" s="20" t="s">
        <v>267</v>
      </c>
    </row>
    <row r="157" s="1" customFormat="1" ht="25.5" customHeight="1">
      <c r="B157" s="175"/>
      <c r="C157" s="211" t="s">
        <v>268</v>
      </c>
      <c r="D157" s="211" t="s">
        <v>152</v>
      </c>
      <c r="E157" s="212" t="s">
        <v>269</v>
      </c>
      <c r="F157" s="213" t="s">
        <v>270</v>
      </c>
      <c r="G157" s="213"/>
      <c r="H157" s="213"/>
      <c r="I157" s="213"/>
      <c r="J157" s="214" t="s">
        <v>161</v>
      </c>
      <c r="K157" s="215">
        <v>2</v>
      </c>
      <c r="L157" s="216">
        <v>0</v>
      </c>
      <c r="M157" s="216"/>
      <c r="N157" s="215">
        <f>ROUND(L157*K157,3)</f>
        <v>0</v>
      </c>
      <c r="O157" s="215"/>
      <c r="P157" s="215"/>
      <c r="Q157" s="215"/>
      <c r="R157" s="179"/>
      <c r="T157" s="217" t="s">
        <v>5</v>
      </c>
      <c r="U157" s="54" t="s">
        <v>44</v>
      </c>
      <c r="V157" s="45"/>
      <c r="W157" s="218">
        <f>V157*K157</f>
        <v>0</v>
      </c>
      <c r="X157" s="218">
        <v>0.022849999999999999</v>
      </c>
      <c r="Y157" s="218">
        <f>X157*K157</f>
        <v>0.045699999999999998</v>
      </c>
      <c r="Z157" s="218">
        <v>0</v>
      </c>
      <c r="AA157" s="219">
        <f>Z157*K157</f>
        <v>0</v>
      </c>
      <c r="AR157" s="20" t="s">
        <v>156</v>
      </c>
      <c r="AT157" s="20" t="s">
        <v>152</v>
      </c>
      <c r="AU157" s="20" t="s">
        <v>130</v>
      </c>
      <c r="AY157" s="20" t="s">
        <v>151</v>
      </c>
      <c r="BE157" s="134">
        <f>IF(U157="základná",N157,0)</f>
        <v>0</v>
      </c>
      <c r="BF157" s="134">
        <f>IF(U157="znížená",N157,0)</f>
        <v>0</v>
      </c>
      <c r="BG157" s="134">
        <f>IF(U157="zákl. prenesená",N157,0)</f>
        <v>0</v>
      </c>
      <c r="BH157" s="134">
        <f>IF(U157="zníž. prenesená",N157,0)</f>
        <v>0</v>
      </c>
      <c r="BI157" s="134">
        <f>IF(U157="nulová",N157,0)</f>
        <v>0</v>
      </c>
      <c r="BJ157" s="20" t="s">
        <v>130</v>
      </c>
      <c r="BK157" s="220">
        <f>ROUND(L157*K157,3)</f>
        <v>0</v>
      </c>
      <c r="BL157" s="20" t="s">
        <v>156</v>
      </c>
      <c r="BM157" s="20" t="s">
        <v>271</v>
      </c>
    </row>
    <row r="158" s="1" customFormat="1" ht="25.5" customHeight="1">
      <c r="B158" s="175"/>
      <c r="C158" s="211" t="s">
        <v>272</v>
      </c>
      <c r="D158" s="211" t="s">
        <v>152</v>
      </c>
      <c r="E158" s="212" t="s">
        <v>273</v>
      </c>
      <c r="F158" s="213" t="s">
        <v>274</v>
      </c>
      <c r="G158" s="213"/>
      <c r="H158" s="213"/>
      <c r="I158" s="213"/>
      <c r="J158" s="214" t="s">
        <v>161</v>
      </c>
      <c r="K158" s="215">
        <v>4</v>
      </c>
      <c r="L158" s="216">
        <v>0</v>
      </c>
      <c r="M158" s="216"/>
      <c r="N158" s="215">
        <f>ROUND(L158*K158,3)</f>
        <v>0</v>
      </c>
      <c r="O158" s="215"/>
      <c r="P158" s="215"/>
      <c r="Q158" s="215"/>
      <c r="R158" s="179"/>
      <c r="T158" s="217" t="s">
        <v>5</v>
      </c>
      <c r="U158" s="54" t="s">
        <v>44</v>
      </c>
      <c r="V158" s="45"/>
      <c r="W158" s="218">
        <f>V158*K158</f>
        <v>0</v>
      </c>
      <c r="X158" s="218">
        <v>0.02581</v>
      </c>
      <c r="Y158" s="218">
        <f>X158*K158</f>
        <v>0.10324</v>
      </c>
      <c r="Z158" s="218">
        <v>0</v>
      </c>
      <c r="AA158" s="219">
        <f>Z158*K158</f>
        <v>0</v>
      </c>
      <c r="AR158" s="20" t="s">
        <v>156</v>
      </c>
      <c r="AT158" s="20" t="s">
        <v>152</v>
      </c>
      <c r="AU158" s="20" t="s">
        <v>130</v>
      </c>
      <c r="AY158" s="20" t="s">
        <v>151</v>
      </c>
      <c r="BE158" s="134">
        <f>IF(U158="základná",N158,0)</f>
        <v>0</v>
      </c>
      <c r="BF158" s="134">
        <f>IF(U158="znížená",N158,0)</f>
        <v>0</v>
      </c>
      <c r="BG158" s="134">
        <f>IF(U158="zákl. prenesená",N158,0)</f>
        <v>0</v>
      </c>
      <c r="BH158" s="134">
        <f>IF(U158="zníž. prenesená",N158,0)</f>
        <v>0</v>
      </c>
      <c r="BI158" s="134">
        <f>IF(U158="nulová",N158,0)</f>
        <v>0</v>
      </c>
      <c r="BJ158" s="20" t="s">
        <v>130</v>
      </c>
      <c r="BK158" s="220">
        <f>ROUND(L158*K158,3)</f>
        <v>0</v>
      </c>
      <c r="BL158" s="20" t="s">
        <v>156</v>
      </c>
      <c r="BM158" s="20" t="s">
        <v>275</v>
      </c>
    </row>
    <row r="159" s="1" customFormat="1" ht="25.5" customHeight="1">
      <c r="B159" s="175"/>
      <c r="C159" s="211" t="s">
        <v>162</v>
      </c>
      <c r="D159" s="211" t="s">
        <v>152</v>
      </c>
      <c r="E159" s="212" t="s">
        <v>276</v>
      </c>
      <c r="F159" s="213" t="s">
        <v>277</v>
      </c>
      <c r="G159" s="213"/>
      <c r="H159" s="213"/>
      <c r="I159" s="213"/>
      <c r="J159" s="214" t="s">
        <v>161</v>
      </c>
      <c r="K159" s="215">
        <v>1</v>
      </c>
      <c r="L159" s="216">
        <v>0</v>
      </c>
      <c r="M159" s="216"/>
      <c r="N159" s="215">
        <f>ROUND(L159*K159,3)</f>
        <v>0</v>
      </c>
      <c r="O159" s="215"/>
      <c r="P159" s="215"/>
      <c r="Q159" s="215"/>
      <c r="R159" s="179"/>
      <c r="T159" s="217" t="s">
        <v>5</v>
      </c>
      <c r="U159" s="54" t="s">
        <v>44</v>
      </c>
      <c r="V159" s="45"/>
      <c r="W159" s="218">
        <f>V159*K159</f>
        <v>0</v>
      </c>
      <c r="X159" s="218">
        <v>0.03175</v>
      </c>
      <c r="Y159" s="218">
        <f>X159*K159</f>
        <v>0.03175</v>
      </c>
      <c r="Z159" s="218">
        <v>0</v>
      </c>
      <c r="AA159" s="219">
        <f>Z159*K159</f>
        <v>0</v>
      </c>
      <c r="AR159" s="20" t="s">
        <v>156</v>
      </c>
      <c r="AT159" s="20" t="s">
        <v>152</v>
      </c>
      <c r="AU159" s="20" t="s">
        <v>130</v>
      </c>
      <c r="AY159" s="20" t="s">
        <v>151</v>
      </c>
      <c r="BE159" s="134">
        <f>IF(U159="základná",N159,0)</f>
        <v>0</v>
      </c>
      <c r="BF159" s="134">
        <f>IF(U159="znížená",N159,0)</f>
        <v>0</v>
      </c>
      <c r="BG159" s="134">
        <f>IF(U159="zákl. prenesená",N159,0)</f>
        <v>0</v>
      </c>
      <c r="BH159" s="134">
        <f>IF(U159="zníž. prenesená",N159,0)</f>
        <v>0</v>
      </c>
      <c r="BI159" s="134">
        <f>IF(U159="nulová",N159,0)</f>
        <v>0</v>
      </c>
      <c r="BJ159" s="20" t="s">
        <v>130</v>
      </c>
      <c r="BK159" s="220">
        <f>ROUND(L159*K159,3)</f>
        <v>0</v>
      </c>
      <c r="BL159" s="20" t="s">
        <v>156</v>
      </c>
      <c r="BM159" s="20" t="s">
        <v>278</v>
      </c>
    </row>
    <row r="160" s="1" customFormat="1" ht="25.5" customHeight="1">
      <c r="B160" s="175"/>
      <c r="C160" s="211" t="s">
        <v>279</v>
      </c>
      <c r="D160" s="211" t="s">
        <v>152</v>
      </c>
      <c r="E160" s="212" t="s">
        <v>280</v>
      </c>
      <c r="F160" s="213" t="s">
        <v>281</v>
      </c>
      <c r="G160" s="213"/>
      <c r="H160" s="213"/>
      <c r="I160" s="213"/>
      <c r="J160" s="214" t="s">
        <v>161</v>
      </c>
      <c r="K160" s="215">
        <v>2</v>
      </c>
      <c r="L160" s="216">
        <v>0</v>
      </c>
      <c r="M160" s="216"/>
      <c r="N160" s="215">
        <f>ROUND(L160*K160,3)</f>
        <v>0</v>
      </c>
      <c r="O160" s="215"/>
      <c r="P160" s="215"/>
      <c r="Q160" s="215"/>
      <c r="R160" s="179"/>
      <c r="T160" s="217" t="s">
        <v>5</v>
      </c>
      <c r="U160" s="54" t="s">
        <v>44</v>
      </c>
      <c r="V160" s="45"/>
      <c r="W160" s="218">
        <f>V160*K160</f>
        <v>0</v>
      </c>
      <c r="X160" s="218">
        <v>0.037690000000000001</v>
      </c>
      <c r="Y160" s="218">
        <f>X160*K160</f>
        <v>0.075380000000000003</v>
      </c>
      <c r="Z160" s="218">
        <v>0</v>
      </c>
      <c r="AA160" s="219">
        <f>Z160*K160</f>
        <v>0</v>
      </c>
      <c r="AR160" s="20" t="s">
        <v>156</v>
      </c>
      <c r="AT160" s="20" t="s">
        <v>152</v>
      </c>
      <c r="AU160" s="20" t="s">
        <v>130</v>
      </c>
      <c r="AY160" s="20" t="s">
        <v>151</v>
      </c>
      <c r="BE160" s="134">
        <f>IF(U160="základná",N160,0)</f>
        <v>0</v>
      </c>
      <c r="BF160" s="134">
        <f>IF(U160="znížená",N160,0)</f>
        <v>0</v>
      </c>
      <c r="BG160" s="134">
        <f>IF(U160="zákl. prenesená",N160,0)</f>
        <v>0</v>
      </c>
      <c r="BH160" s="134">
        <f>IF(U160="zníž. prenesená",N160,0)</f>
        <v>0</v>
      </c>
      <c r="BI160" s="134">
        <f>IF(U160="nulová",N160,0)</f>
        <v>0</v>
      </c>
      <c r="BJ160" s="20" t="s">
        <v>130</v>
      </c>
      <c r="BK160" s="220">
        <f>ROUND(L160*K160,3)</f>
        <v>0</v>
      </c>
      <c r="BL160" s="20" t="s">
        <v>156</v>
      </c>
      <c r="BM160" s="20" t="s">
        <v>282</v>
      </c>
    </row>
    <row r="161" s="1" customFormat="1" ht="25.5" customHeight="1">
      <c r="B161" s="175"/>
      <c r="C161" s="211" t="s">
        <v>283</v>
      </c>
      <c r="D161" s="211" t="s">
        <v>152</v>
      </c>
      <c r="E161" s="212" t="s">
        <v>284</v>
      </c>
      <c r="F161" s="213" t="s">
        <v>285</v>
      </c>
      <c r="G161" s="213"/>
      <c r="H161" s="213"/>
      <c r="I161" s="213"/>
      <c r="J161" s="214" t="s">
        <v>161</v>
      </c>
      <c r="K161" s="215">
        <v>3</v>
      </c>
      <c r="L161" s="216">
        <v>0</v>
      </c>
      <c r="M161" s="216"/>
      <c r="N161" s="215">
        <f>ROUND(L161*K161,3)</f>
        <v>0</v>
      </c>
      <c r="O161" s="215"/>
      <c r="P161" s="215"/>
      <c r="Q161" s="215"/>
      <c r="R161" s="179"/>
      <c r="T161" s="217" t="s">
        <v>5</v>
      </c>
      <c r="U161" s="54" t="s">
        <v>44</v>
      </c>
      <c r="V161" s="45"/>
      <c r="W161" s="218">
        <f>V161*K161</f>
        <v>0</v>
      </c>
      <c r="X161" s="218">
        <v>0.043630000000000002</v>
      </c>
      <c r="Y161" s="218">
        <f>X161*K161</f>
        <v>0.13089000000000001</v>
      </c>
      <c r="Z161" s="218">
        <v>0</v>
      </c>
      <c r="AA161" s="219">
        <f>Z161*K161</f>
        <v>0</v>
      </c>
      <c r="AR161" s="20" t="s">
        <v>156</v>
      </c>
      <c r="AT161" s="20" t="s">
        <v>152</v>
      </c>
      <c r="AU161" s="20" t="s">
        <v>130</v>
      </c>
      <c r="AY161" s="20" t="s">
        <v>151</v>
      </c>
      <c r="BE161" s="134">
        <f>IF(U161="základná",N161,0)</f>
        <v>0</v>
      </c>
      <c r="BF161" s="134">
        <f>IF(U161="znížená",N161,0)</f>
        <v>0</v>
      </c>
      <c r="BG161" s="134">
        <f>IF(U161="zákl. prenesená",N161,0)</f>
        <v>0</v>
      </c>
      <c r="BH161" s="134">
        <f>IF(U161="zníž. prenesená",N161,0)</f>
        <v>0</v>
      </c>
      <c r="BI161" s="134">
        <f>IF(U161="nulová",N161,0)</f>
        <v>0</v>
      </c>
      <c r="BJ161" s="20" t="s">
        <v>130</v>
      </c>
      <c r="BK161" s="220">
        <f>ROUND(L161*K161,3)</f>
        <v>0</v>
      </c>
      <c r="BL161" s="20" t="s">
        <v>156</v>
      </c>
      <c r="BM161" s="20" t="s">
        <v>286</v>
      </c>
    </row>
    <row r="162" s="1" customFormat="1" ht="38.25" customHeight="1">
      <c r="B162" s="175"/>
      <c r="C162" s="211" t="s">
        <v>287</v>
      </c>
      <c r="D162" s="211" t="s">
        <v>152</v>
      </c>
      <c r="E162" s="212" t="s">
        <v>288</v>
      </c>
      <c r="F162" s="213" t="s">
        <v>289</v>
      </c>
      <c r="G162" s="213"/>
      <c r="H162" s="213"/>
      <c r="I162" s="213"/>
      <c r="J162" s="214" t="s">
        <v>161</v>
      </c>
      <c r="K162" s="215">
        <v>1</v>
      </c>
      <c r="L162" s="216">
        <v>0</v>
      </c>
      <c r="M162" s="216"/>
      <c r="N162" s="215">
        <f>ROUND(L162*K162,3)</f>
        <v>0</v>
      </c>
      <c r="O162" s="215"/>
      <c r="P162" s="215"/>
      <c r="Q162" s="215"/>
      <c r="R162" s="179"/>
      <c r="T162" s="217" t="s">
        <v>5</v>
      </c>
      <c r="U162" s="54" t="s">
        <v>44</v>
      </c>
      <c r="V162" s="45"/>
      <c r="W162" s="218">
        <f>V162*K162</f>
        <v>0</v>
      </c>
      <c r="X162" s="218">
        <v>2.0000000000000002E-05</v>
      </c>
      <c r="Y162" s="218">
        <f>X162*K162</f>
        <v>2.0000000000000002E-05</v>
      </c>
      <c r="Z162" s="218">
        <v>0</v>
      </c>
      <c r="AA162" s="219">
        <f>Z162*K162</f>
        <v>0</v>
      </c>
      <c r="AR162" s="20" t="s">
        <v>156</v>
      </c>
      <c r="AT162" s="20" t="s">
        <v>152</v>
      </c>
      <c r="AU162" s="20" t="s">
        <v>130</v>
      </c>
      <c r="AY162" s="20" t="s">
        <v>151</v>
      </c>
      <c r="BE162" s="134">
        <f>IF(U162="základná",N162,0)</f>
        <v>0</v>
      </c>
      <c r="BF162" s="134">
        <f>IF(U162="znížená",N162,0)</f>
        <v>0</v>
      </c>
      <c r="BG162" s="134">
        <f>IF(U162="zákl. prenesená",N162,0)</f>
        <v>0</v>
      </c>
      <c r="BH162" s="134">
        <f>IF(U162="zníž. prenesená",N162,0)</f>
        <v>0</v>
      </c>
      <c r="BI162" s="134">
        <f>IF(U162="nulová",N162,0)</f>
        <v>0</v>
      </c>
      <c r="BJ162" s="20" t="s">
        <v>130</v>
      </c>
      <c r="BK162" s="220">
        <f>ROUND(L162*K162,3)</f>
        <v>0</v>
      </c>
      <c r="BL162" s="20" t="s">
        <v>156</v>
      </c>
      <c r="BM162" s="20" t="s">
        <v>290</v>
      </c>
    </row>
    <row r="163" s="1" customFormat="1" ht="38.25" customHeight="1">
      <c r="B163" s="175"/>
      <c r="C163" s="221" t="s">
        <v>291</v>
      </c>
      <c r="D163" s="221" t="s">
        <v>158</v>
      </c>
      <c r="E163" s="222" t="s">
        <v>292</v>
      </c>
      <c r="F163" s="223" t="s">
        <v>293</v>
      </c>
      <c r="G163" s="223"/>
      <c r="H163" s="223"/>
      <c r="I163" s="223"/>
      <c r="J163" s="224" t="s">
        <v>161</v>
      </c>
      <c r="K163" s="225">
        <v>1</v>
      </c>
      <c r="L163" s="226">
        <v>0</v>
      </c>
      <c r="M163" s="226"/>
      <c r="N163" s="225">
        <f>ROUND(L163*K163,3)</f>
        <v>0</v>
      </c>
      <c r="O163" s="215"/>
      <c r="P163" s="215"/>
      <c r="Q163" s="215"/>
      <c r="R163" s="179"/>
      <c r="T163" s="217" t="s">
        <v>5</v>
      </c>
      <c r="U163" s="54" t="s">
        <v>44</v>
      </c>
      <c r="V163" s="45"/>
      <c r="W163" s="218">
        <f>V163*K163</f>
        <v>0</v>
      </c>
      <c r="X163" s="218">
        <v>0.068269999999999997</v>
      </c>
      <c r="Y163" s="218">
        <f>X163*K163</f>
        <v>0.068269999999999997</v>
      </c>
      <c r="Z163" s="218">
        <v>0</v>
      </c>
      <c r="AA163" s="219">
        <f>Z163*K163</f>
        <v>0</v>
      </c>
      <c r="AR163" s="20" t="s">
        <v>162</v>
      </c>
      <c r="AT163" s="20" t="s">
        <v>158</v>
      </c>
      <c r="AU163" s="20" t="s">
        <v>130</v>
      </c>
      <c r="AY163" s="20" t="s">
        <v>151</v>
      </c>
      <c r="BE163" s="134">
        <f>IF(U163="základná",N163,0)</f>
        <v>0</v>
      </c>
      <c r="BF163" s="134">
        <f>IF(U163="znížená",N163,0)</f>
        <v>0</v>
      </c>
      <c r="BG163" s="134">
        <f>IF(U163="zákl. prenesená",N163,0)</f>
        <v>0</v>
      </c>
      <c r="BH163" s="134">
        <f>IF(U163="zníž. prenesená",N163,0)</f>
        <v>0</v>
      </c>
      <c r="BI163" s="134">
        <f>IF(U163="nulová",N163,0)</f>
        <v>0</v>
      </c>
      <c r="BJ163" s="20" t="s">
        <v>130</v>
      </c>
      <c r="BK163" s="220">
        <f>ROUND(L163*K163,3)</f>
        <v>0</v>
      </c>
      <c r="BL163" s="20" t="s">
        <v>156</v>
      </c>
      <c r="BM163" s="20" t="s">
        <v>294</v>
      </c>
    </row>
    <row r="164" s="1" customFormat="1" ht="38.25" customHeight="1">
      <c r="B164" s="175"/>
      <c r="C164" s="211" t="s">
        <v>295</v>
      </c>
      <c r="D164" s="211" t="s">
        <v>152</v>
      </c>
      <c r="E164" s="212" t="s">
        <v>296</v>
      </c>
      <c r="F164" s="213" t="s">
        <v>297</v>
      </c>
      <c r="G164" s="213"/>
      <c r="H164" s="213"/>
      <c r="I164" s="213"/>
      <c r="J164" s="214" t="s">
        <v>161</v>
      </c>
      <c r="K164" s="215">
        <v>9</v>
      </c>
      <c r="L164" s="216">
        <v>0</v>
      </c>
      <c r="M164" s="216"/>
      <c r="N164" s="215">
        <f>ROUND(L164*K164,3)</f>
        <v>0</v>
      </c>
      <c r="O164" s="215"/>
      <c r="P164" s="215"/>
      <c r="Q164" s="215"/>
      <c r="R164" s="179"/>
      <c r="T164" s="217" t="s">
        <v>5</v>
      </c>
      <c r="U164" s="54" t="s">
        <v>44</v>
      </c>
      <c r="V164" s="45"/>
      <c r="W164" s="218">
        <f>V164*K164</f>
        <v>0</v>
      </c>
      <c r="X164" s="218">
        <v>2.0000000000000002E-05</v>
      </c>
      <c r="Y164" s="218">
        <f>X164*K164</f>
        <v>0.00018000000000000001</v>
      </c>
      <c r="Z164" s="218">
        <v>0</v>
      </c>
      <c r="AA164" s="219">
        <f>Z164*K164</f>
        <v>0</v>
      </c>
      <c r="AR164" s="20" t="s">
        <v>156</v>
      </c>
      <c r="AT164" s="20" t="s">
        <v>152</v>
      </c>
      <c r="AU164" s="20" t="s">
        <v>130</v>
      </c>
      <c r="AY164" s="20" t="s">
        <v>151</v>
      </c>
      <c r="BE164" s="134">
        <f>IF(U164="základná",N164,0)</f>
        <v>0</v>
      </c>
      <c r="BF164" s="134">
        <f>IF(U164="znížená",N164,0)</f>
        <v>0</v>
      </c>
      <c r="BG164" s="134">
        <f>IF(U164="zákl. prenesená",N164,0)</f>
        <v>0</v>
      </c>
      <c r="BH164" s="134">
        <f>IF(U164="zníž. prenesená",N164,0)</f>
        <v>0</v>
      </c>
      <c r="BI164" s="134">
        <f>IF(U164="nulová",N164,0)</f>
        <v>0</v>
      </c>
      <c r="BJ164" s="20" t="s">
        <v>130</v>
      </c>
      <c r="BK164" s="220">
        <f>ROUND(L164*K164,3)</f>
        <v>0</v>
      </c>
      <c r="BL164" s="20" t="s">
        <v>156</v>
      </c>
      <c r="BM164" s="20" t="s">
        <v>298</v>
      </c>
    </row>
    <row r="165" s="1" customFormat="1" ht="38.25" customHeight="1">
      <c r="B165" s="175"/>
      <c r="C165" s="221" t="s">
        <v>299</v>
      </c>
      <c r="D165" s="221" t="s">
        <v>158</v>
      </c>
      <c r="E165" s="222" t="s">
        <v>300</v>
      </c>
      <c r="F165" s="223" t="s">
        <v>301</v>
      </c>
      <c r="G165" s="223"/>
      <c r="H165" s="223"/>
      <c r="I165" s="223"/>
      <c r="J165" s="224" t="s">
        <v>161</v>
      </c>
      <c r="K165" s="225">
        <v>9</v>
      </c>
      <c r="L165" s="226">
        <v>0</v>
      </c>
      <c r="M165" s="226"/>
      <c r="N165" s="225">
        <f>ROUND(L165*K165,3)</f>
        <v>0</v>
      </c>
      <c r="O165" s="215"/>
      <c r="P165" s="215"/>
      <c r="Q165" s="215"/>
      <c r="R165" s="179"/>
      <c r="T165" s="217" t="s">
        <v>5</v>
      </c>
      <c r="U165" s="54" t="s">
        <v>44</v>
      </c>
      <c r="V165" s="45"/>
      <c r="W165" s="218">
        <f>V165*K165</f>
        <v>0</v>
      </c>
      <c r="X165" s="218">
        <v>0.095899999999999999</v>
      </c>
      <c r="Y165" s="218">
        <f>X165*K165</f>
        <v>0.86309999999999998</v>
      </c>
      <c r="Z165" s="218">
        <v>0</v>
      </c>
      <c r="AA165" s="219">
        <f>Z165*K165</f>
        <v>0</v>
      </c>
      <c r="AR165" s="20" t="s">
        <v>162</v>
      </c>
      <c r="AT165" s="20" t="s">
        <v>158</v>
      </c>
      <c r="AU165" s="20" t="s">
        <v>130</v>
      </c>
      <c r="AY165" s="20" t="s">
        <v>151</v>
      </c>
      <c r="BE165" s="134">
        <f>IF(U165="základná",N165,0)</f>
        <v>0</v>
      </c>
      <c r="BF165" s="134">
        <f>IF(U165="znížená",N165,0)</f>
        <v>0</v>
      </c>
      <c r="BG165" s="134">
        <f>IF(U165="zákl. prenesená",N165,0)</f>
        <v>0</v>
      </c>
      <c r="BH165" s="134">
        <f>IF(U165="zníž. prenesená",N165,0)</f>
        <v>0</v>
      </c>
      <c r="BI165" s="134">
        <f>IF(U165="nulová",N165,0)</f>
        <v>0</v>
      </c>
      <c r="BJ165" s="20" t="s">
        <v>130</v>
      </c>
      <c r="BK165" s="220">
        <f>ROUND(L165*K165,3)</f>
        <v>0</v>
      </c>
      <c r="BL165" s="20" t="s">
        <v>156</v>
      </c>
      <c r="BM165" s="20" t="s">
        <v>302</v>
      </c>
    </row>
    <row r="166" s="1" customFormat="1" ht="49.92" customHeight="1">
      <c r="B166" s="44"/>
      <c r="C166" s="45"/>
      <c r="D166" s="199" t="s">
        <v>303</v>
      </c>
      <c r="E166" s="45"/>
      <c r="F166" s="45"/>
      <c r="G166" s="45"/>
      <c r="H166" s="45"/>
      <c r="I166" s="45"/>
      <c r="J166" s="45"/>
      <c r="K166" s="45"/>
      <c r="L166" s="45"/>
      <c r="M166" s="45"/>
      <c r="N166" s="229">
        <f>BK166</f>
        <v>0</v>
      </c>
      <c r="O166" s="230"/>
      <c r="P166" s="230"/>
      <c r="Q166" s="230"/>
      <c r="R166" s="46"/>
      <c r="T166" s="231"/>
      <c r="U166" s="45"/>
      <c r="V166" s="45"/>
      <c r="W166" s="45"/>
      <c r="X166" s="45"/>
      <c r="Y166" s="45"/>
      <c r="Z166" s="45"/>
      <c r="AA166" s="92"/>
      <c r="AT166" s="20" t="s">
        <v>76</v>
      </c>
      <c r="AU166" s="20" t="s">
        <v>77</v>
      </c>
      <c r="AY166" s="20" t="s">
        <v>304</v>
      </c>
      <c r="BK166" s="220">
        <f>SUM(BK167:BK171)</f>
        <v>0</v>
      </c>
    </row>
    <row r="167" s="1" customFormat="1" ht="22.32" customHeight="1">
      <c r="B167" s="44"/>
      <c r="C167" s="232" t="s">
        <v>5</v>
      </c>
      <c r="D167" s="232" t="s">
        <v>152</v>
      </c>
      <c r="E167" s="233" t="s">
        <v>5</v>
      </c>
      <c r="F167" s="234" t="s">
        <v>5</v>
      </c>
      <c r="G167" s="234"/>
      <c r="H167" s="234"/>
      <c r="I167" s="234"/>
      <c r="J167" s="235" t="s">
        <v>5</v>
      </c>
      <c r="K167" s="216"/>
      <c r="L167" s="216"/>
      <c r="M167" s="236"/>
      <c r="N167" s="236">
        <f>BK167</f>
        <v>0</v>
      </c>
      <c r="O167" s="236"/>
      <c r="P167" s="236"/>
      <c r="Q167" s="236"/>
      <c r="R167" s="46"/>
      <c r="T167" s="217" t="s">
        <v>5</v>
      </c>
      <c r="U167" s="237" t="s">
        <v>44</v>
      </c>
      <c r="V167" s="45"/>
      <c r="W167" s="45"/>
      <c r="X167" s="45"/>
      <c r="Y167" s="45"/>
      <c r="Z167" s="45"/>
      <c r="AA167" s="92"/>
      <c r="AT167" s="20" t="s">
        <v>304</v>
      </c>
      <c r="AU167" s="20" t="s">
        <v>85</v>
      </c>
      <c r="AY167" s="20" t="s">
        <v>304</v>
      </c>
      <c r="BE167" s="134">
        <f>IF(U167="základná",N167,0)</f>
        <v>0</v>
      </c>
      <c r="BF167" s="134">
        <f>IF(U167="znížená",N167,0)</f>
        <v>0</v>
      </c>
      <c r="BG167" s="134">
        <f>IF(U167="zákl. prenesená",N167,0)</f>
        <v>0</v>
      </c>
      <c r="BH167" s="134">
        <f>IF(U167="zníž. prenesená",N167,0)</f>
        <v>0</v>
      </c>
      <c r="BI167" s="134">
        <f>IF(U167="nulová",N167,0)</f>
        <v>0</v>
      </c>
      <c r="BJ167" s="20" t="s">
        <v>130</v>
      </c>
      <c r="BK167" s="220">
        <f>L167*K167</f>
        <v>0</v>
      </c>
    </row>
    <row r="168" s="1" customFormat="1" ht="22.32" customHeight="1">
      <c r="B168" s="44"/>
      <c r="C168" s="232" t="s">
        <v>5</v>
      </c>
      <c r="D168" s="232" t="s">
        <v>152</v>
      </c>
      <c r="E168" s="233" t="s">
        <v>5</v>
      </c>
      <c r="F168" s="234" t="s">
        <v>5</v>
      </c>
      <c r="G168" s="234"/>
      <c r="H168" s="234"/>
      <c r="I168" s="234"/>
      <c r="J168" s="235" t="s">
        <v>5</v>
      </c>
      <c r="K168" s="216"/>
      <c r="L168" s="216"/>
      <c r="M168" s="236"/>
      <c r="N168" s="236">
        <f>BK168</f>
        <v>0</v>
      </c>
      <c r="O168" s="236"/>
      <c r="P168" s="236"/>
      <c r="Q168" s="236"/>
      <c r="R168" s="46"/>
      <c r="T168" s="217" t="s">
        <v>5</v>
      </c>
      <c r="U168" s="237" t="s">
        <v>44</v>
      </c>
      <c r="V168" s="45"/>
      <c r="W168" s="45"/>
      <c r="X168" s="45"/>
      <c r="Y168" s="45"/>
      <c r="Z168" s="45"/>
      <c r="AA168" s="92"/>
      <c r="AT168" s="20" t="s">
        <v>304</v>
      </c>
      <c r="AU168" s="20" t="s">
        <v>85</v>
      </c>
      <c r="AY168" s="20" t="s">
        <v>304</v>
      </c>
      <c r="BE168" s="134">
        <f>IF(U168="základná",N168,0)</f>
        <v>0</v>
      </c>
      <c r="BF168" s="134">
        <f>IF(U168="znížená",N168,0)</f>
        <v>0</v>
      </c>
      <c r="BG168" s="134">
        <f>IF(U168="zákl. prenesená",N168,0)</f>
        <v>0</v>
      </c>
      <c r="BH168" s="134">
        <f>IF(U168="zníž. prenesená",N168,0)</f>
        <v>0</v>
      </c>
      <c r="BI168" s="134">
        <f>IF(U168="nulová",N168,0)</f>
        <v>0</v>
      </c>
      <c r="BJ168" s="20" t="s">
        <v>130</v>
      </c>
      <c r="BK168" s="220">
        <f>L168*K168</f>
        <v>0</v>
      </c>
    </row>
    <row r="169" s="1" customFormat="1" ht="22.32" customHeight="1">
      <c r="B169" s="44"/>
      <c r="C169" s="232" t="s">
        <v>5</v>
      </c>
      <c r="D169" s="232" t="s">
        <v>152</v>
      </c>
      <c r="E169" s="233" t="s">
        <v>5</v>
      </c>
      <c r="F169" s="234" t="s">
        <v>5</v>
      </c>
      <c r="G169" s="234"/>
      <c r="H169" s="234"/>
      <c r="I169" s="234"/>
      <c r="J169" s="235" t="s">
        <v>5</v>
      </c>
      <c r="K169" s="216"/>
      <c r="L169" s="216"/>
      <c r="M169" s="236"/>
      <c r="N169" s="236">
        <f>BK169</f>
        <v>0</v>
      </c>
      <c r="O169" s="236"/>
      <c r="P169" s="236"/>
      <c r="Q169" s="236"/>
      <c r="R169" s="46"/>
      <c r="T169" s="217" t="s">
        <v>5</v>
      </c>
      <c r="U169" s="237" t="s">
        <v>44</v>
      </c>
      <c r="V169" s="45"/>
      <c r="W169" s="45"/>
      <c r="X169" s="45"/>
      <c r="Y169" s="45"/>
      <c r="Z169" s="45"/>
      <c r="AA169" s="92"/>
      <c r="AT169" s="20" t="s">
        <v>304</v>
      </c>
      <c r="AU169" s="20" t="s">
        <v>85</v>
      </c>
      <c r="AY169" s="20" t="s">
        <v>304</v>
      </c>
      <c r="BE169" s="134">
        <f>IF(U169="základná",N169,0)</f>
        <v>0</v>
      </c>
      <c r="BF169" s="134">
        <f>IF(U169="znížená",N169,0)</f>
        <v>0</v>
      </c>
      <c r="BG169" s="134">
        <f>IF(U169="zákl. prenesená",N169,0)</f>
        <v>0</v>
      </c>
      <c r="BH169" s="134">
        <f>IF(U169="zníž. prenesená",N169,0)</f>
        <v>0</v>
      </c>
      <c r="BI169" s="134">
        <f>IF(U169="nulová",N169,0)</f>
        <v>0</v>
      </c>
      <c r="BJ169" s="20" t="s">
        <v>130</v>
      </c>
      <c r="BK169" s="220">
        <f>L169*K169</f>
        <v>0</v>
      </c>
    </row>
    <row r="170" s="1" customFormat="1" ht="22.32" customHeight="1">
      <c r="B170" s="44"/>
      <c r="C170" s="232" t="s">
        <v>5</v>
      </c>
      <c r="D170" s="232" t="s">
        <v>152</v>
      </c>
      <c r="E170" s="233" t="s">
        <v>5</v>
      </c>
      <c r="F170" s="234" t="s">
        <v>5</v>
      </c>
      <c r="G170" s="234"/>
      <c r="H170" s="234"/>
      <c r="I170" s="234"/>
      <c r="J170" s="235" t="s">
        <v>5</v>
      </c>
      <c r="K170" s="216"/>
      <c r="L170" s="216"/>
      <c r="M170" s="236"/>
      <c r="N170" s="236">
        <f>BK170</f>
        <v>0</v>
      </c>
      <c r="O170" s="236"/>
      <c r="P170" s="236"/>
      <c r="Q170" s="236"/>
      <c r="R170" s="46"/>
      <c r="T170" s="217" t="s">
        <v>5</v>
      </c>
      <c r="U170" s="237" t="s">
        <v>44</v>
      </c>
      <c r="V170" s="45"/>
      <c r="W170" s="45"/>
      <c r="X170" s="45"/>
      <c r="Y170" s="45"/>
      <c r="Z170" s="45"/>
      <c r="AA170" s="92"/>
      <c r="AT170" s="20" t="s">
        <v>304</v>
      </c>
      <c r="AU170" s="20" t="s">
        <v>85</v>
      </c>
      <c r="AY170" s="20" t="s">
        <v>304</v>
      </c>
      <c r="BE170" s="134">
        <f>IF(U170="základná",N170,0)</f>
        <v>0</v>
      </c>
      <c r="BF170" s="134">
        <f>IF(U170="znížená",N170,0)</f>
        <v>0</v>
      </c>
      <c r="BG170" s="134">
        <f>IF(U170="zákl. prenesená",N170,0)</f>
        <v>0</v>
      </c>
      <c r="BH170" s="134">
        <f>IF(U170="zníž. prenesená",N170,0)</f>
        <v>0</v>
      </c>
      <c r="BI170" s="134">
        <f>IF(U170="nulová",N170,0)</f>
        <v>0</v>
      </c>
      <c r="BJ170" s="20" t="s">
        <v>130</v>
      </c>
      <c r="BK170" s="220">
        <f>L170*K170</f>
        <v>0</v>
      </c>
    </row>
    <row r="171" s="1" customFormat="1" ht="22.32" customHeight="1">
      <c r="B171" s="44"/>
      <c r="C171" s="232" t="s">
        <v>5</v>
      </c>
      <c r="D171" s="232" t="s">
        <v>152</v>
      </c>
      <c r="E171" s="233" t="s">
        <v>5</v>
      </c>
      <c r="F171" s="234" t="s">
        <v>5</v>
      </c>
      <c r="G171" s="234"/>
      <c r="H171" s="234"/>
      <c r="I171" s="234"/>
      <c r="J171" s="235" t="s">
        <v>5</v>
      </c>
      <c r="K171" s="216"/>
      <c r="L171" s="216"/>
      <c r="M171" s="236"/>
      <c r="N171" s="236">
        <f>BK171</f>
        <v>0</v>
      </c>
      <c r="O171" s="236"/>
      <c r="P171" s="236"/>
      <c r="Q171" s="236"/>
      <c r="R171" s="46"/>
      <c r="T171" s="217" t="s">
        <v>5</v>
      </c>
      <c r="U171" s="237" t="s">
        <v>44</v>
      </c>
      <c r="V171" s="70"/>
      <c r="W171" s="70"/>
      <c r="X171" s="70"/>
      <c r="Y171" s="70"/>
      <c r="Z171" s="70"/>
      <c r="AA171" s="72"/>
      <c r="AT171" s="20" t="s">
        <v>304</v>
      </c>
      <c r="AU171" s="20" t="s">
        <v>85</v>
      </c>
      <c r="AY171" s="20" t="s">
        <v>304</v>
      </c>
      <c r="BE171" s="134">
        <f>IF(U171="základná",N171,0)</f>
        <v>0</v>
      </c>
      <c r="BF171" s="134">
        <f>IF(U171="znížená",N171,0)</f>
        <v>0</v>
      </c>
      <c r="BG171" s="134">
        <f>IF(U171="zákl. prenesená",N171,0)</f>
        <v>0</v>
      </c>
      <c r="BH171" s="134">
        <f>IF(U171="zníž. prenesená",N171,0)</f>
        <v>0</v>
      </c>
      <c r="BI171" s="134">
        <f>IF(U171="nulová",N171,0)</f>
        <v>0</v>
      </c>
      <c r="BJ171" s="20" t="s">
        <v>130</v>
      </c>
      <c r="BK171" s="220">
        <f>L171*K171</f>
        <v>0</v>
      </c>
    </row>
    <row r="172" s="1" customFormat="1" ht="6.96" customHeight="1">
      <c r="B172" s="73"/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5"/>
    </row>
  </sheetData>
  <mergeCells count="203"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5:Q95"/>
    <mergeCell ref="N97:Q97"/>
    <mergeCell ref="D98:H98"/>
    <mergeCell ref="N98:Q98"/>
    <mergeCell ref="D99:H99"/>
    <mergeCell ref="N99:Q99"/>
    <mergeCell ref="D100:H100"/>
    <mergeCell ref="N100:Q100"/>
    <mergeCell ref="D101:H101"/>
    <mergeCell ref="N101:Q101"/>
    <mergeCell ref="D102:H102"/>
    <mergeCell ref="N102:Q102"/>
    <mergeCell ref="N103:Q103"/>
    <mergeCell ref="L105:Q105"/>
    <mergeCell ref="C111:Q111"/>
    <mergeCell ref="F113:P113"/>
    <mergeCell ref="F114:P114"/>
    <mergeCell ref="M116:P116"/>
    <mergeCell ref="M118:Q118"/>
    <mergeCell ref="M119:Q119"/>
    <mergeCell ref="F121:I121"/>
    <mergeCell ref="L121:M121"/>
    <mergeCell ref="N121:Q121"/>
    <mergeCell ref="F125:I125"/>
    <mergeCell ref="L125:M125"/>
    <mergeCell ref="N125:Q125"/>
    <mergeCell ref="F126:I126"/>
    <mergeCell ref="L126:M126"/>
    <mergeCell ref="N126:Q126"/>
    <mergeCell ref="F128:I128"/>
    <mergeCell ref="L128:M128"/>
    <mergeCell ref="N128:Q128"/>
    <mergeCell ref="F129:I129"/>
    <mergeCell ref="L129:M129"/>
    <mergeCell ref="N129:Q129"/>
    <mergeCell ref="F130:I130"/>
    <mergeCell ref="L130:M130"/>
    <mergeCell ref="N130:Q130"/>
    <mergeCell ref="F131:I131"/>
    <mergeCell ref="L131:M131"/>
    <mergeCell ref="N131:Q131"/>
    <mergeCell ref="F132:I132"/>
    <mergeCell ref="L132:M132"/>
    <mergeCell ref="N132:Q132"/>
    <mergeCell ref="F133:I133"/>
    <mergeCell ref="L133:M133"/>
    <mergeCell ref="N133:Q133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38:I138"/>
    <mergeCell ref="L138:M138"/>
    <mergeCell ref="N138:Q138"/>
    <mergeCell ref="F139:I139"/>
    <mergeCell ref="L139:M139"/>
    <mergeCell ref="N139:Q139"/>
    <mergeCell ref="F140:I140"/>
    <mergeCell ref="L140:M140"/>
    <mergeCell ref="N140:Q140"/>
    <mergeCell ref="F141:I141"/>
    <mergeCell ref="L141:M141"/>
    <mergeCell ref="N141:Q141"/>
    <mergeCell ref="F142:I142"/>
    <mergeCell ref="L142:M142"/>
    <mergeCell ref="N142:Q142"/>
    <mergeCell ref="F143:I143"/>
    <mergeCell ref="L143:M143"/>
    <mergeCell ref="N143:Q143"/>
    <mergeCell ref="F145:I145"/>
    <mergeCell ref="L145:M145"/>
    <mergeCell ref="N145:Q145"/>
    <mergeCell ref="F146:I146"/>
    <mergeCell ref="L146:M146"/>
    <mergeCell ref="N146:Q146"/>
    <mergeCell ref="F147:I147"/>
    <mergeCell ref="L147:M147"/>
    <mergeCell ref="N147:Q147"/>
    <mergeCell ref="F148:I148"/>
    <mergeCell ref="L148:M148"/>
    <mergeCell ref="N148:Q148"/>
    <mergeCell ref="F149:I149"/>
    <mergeCell ref="L149:M149"/>
    <mergeCell ref="N149:Q149"/>
    <mergeCell ref="F150:I150"/>
    <mergeCell ref="L150:M150"/>
    <mergeCell ref="N150:Q150"/>
    <mergeCell ref="F151:I151"/>
    <mergeCell ref="L151:M151"/>
    <mergeCell ref="N151:Q151"/>
    <mergeCell ref="F152:I152"/>
    <mergeCell ref="L152:M152"/>
    <mergeCell ref="N152:Q152"/>
    <mergeCell ref="F153:I153"/>
    <mergeCell ref="L153:M153"/>
    <mergeCell ref="N153:Q153"/>
    <mergeCell ref="F155:I155"/>
    <mergeCell ref="L155:M155"/>
    <mergeCell ref="N155:Q155"/>
    <mergeCell ref="F156:I156"/>
    <mergeCell ref="L156:M156"/>
    <mergeCell ref="N156:Q156"/>
    <mergeCell ref="F157:I157"/>
    <mergeCell ref="L157:M157"/>
    <mergeCell ref="N157:Q157"/>
    <mergeCell ref="F158:I158"/>
    <mergeCell ref="L158:M158"/>
    <mergeCell ref="N158:Q158"/>
    <mergeCell ref="F159:I159"/>
    <mergeCell ref="L159:M159"/>
    <mergeCell ref="N159:Q159"/>
    <mergeCell ref="F160:I160"/>
    <mergeCell ref="L160:M160"/>
    <mergeCell ref="N160:Q160"/>
    <mergeCell ref="F161:I161"/>
    <mergeCell ref="L161:M161"/>
    <mergeCell ref="N161:Q161"/>
    <mergeCell ref="F162:I162"/>
    <mergeCell ref="L162:M162"/>
    <mergeCell ref="N162:Q162"/>
    <mergeCell ref="F163:I163"/>
    <mergeCell ref="L163:M163"/>
    <mergeCell ref="N163:Q163"/>
    <mergeCell ref="F164:I164"/>
    <mergeCell ref="L164:M164"/>
    <mergeCell ref="N164:Q164"/>
    <mergeCell ref="F165:I165"/>
    <mergeCell ref="L165:M165"/>
    <mergeCell ref="N165:Q165"/>
    <mergeCell ref="F167:I167"/>
    <mergeCell ref="L167:M167"/>
    <mergeCell ref="N167:Q167"/>
    <mergeCell ref="F168:I168"/>
    <mergeCell ref="L168:M168"/>
    <mergeCell ref="N168:Q168"/>
    <mergeCell ref="F169:I169"/>
    <mergeCell ref="L169:M169"/>
    <mergeCell ref="N169:Q169"/>
    <mergeCell ref="F170:I170"/>
    <mergeCell ref="L170:M170"/>
    <mergeCell ref="N170:Q170"/>
    <mergeCell ref="F171:I171"/>
    <mergeCell ref="L171:M171"/>
    <mergeCell ref="N171:Q171"/>
    <mergeCell ref="N122:Q122"/>
    <mergeCell ref="N123:Q123"/>
    <mergeCell ref="N124:Q124"/>
    <mergeCell ref="N127:Q127"/>
    <mergeCell ref="N134:Q134"/>
    <mergeCell ref="N144:Q144"/>
    <mergeCell ref="N154:Q154"/>
    <mergeCell ref="N166:Q166"/>
    <mergeCell ref="H1:K1"/>
    <mergeCell ref="S2:AC2"/>
  </mergeCells>
  <dataValidations count="2">
    <dataValidation type="list" allowBlank="1" showInputMessage="1" showErrorMessage="1" error="Povolené sú hodnoty K, M." sqref="D167:D172">
      <formula1>"K, M"</formula1>
    </dataValidation>
    <dataValidation type="list" allowBlank="1" showInputMessage="1" showErrorMessage="1" error="Povolené sú hodnoty základná, znížená, nulová." sqref="U167:U172">
      <formula1>"základná, znížená, nulová"</formula1>
    </dataValidation>
  </dataValidations>
  <hyperlinks>
    <hyperlink ref="F1:G1" location="C2" display="1) Krycí list rozpočtu"/>
    <hyperlink ref="H1:K1" location="C86" display="2) Rekapitulácia rozpočtu"/>
    <hyperlink ref="L1" location="C121" display="3) Rozpočet"/>
    <hyperlink ref="S1:T1" location="'Rekapitulácia stavby'!C2" display="Rekapitulácia stavby"/>
  </hyperlinks>
  <pageMargins left="0.5833333" right="0.5833333" top="0.5" bottom="0.4666667" header="0" footer="0"/>
  <pageSetup paperSize="9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11.17" customWidth="1"/>
    <col min="7" max="7" width="11.17" customWidth="1"/>
    <col min="8" max="8" width="12.5" customWidth="1"/>
    <col min="9" max="9" width="7" customWidth="1"/>
    <col min="10" max="10" width="5.17" customWidth="1"/>
    <col min="11" max="11" width="11.5" customWidth="1"/>
    <col min="12" max="12" width="12" customWidth="1"/>
    <col min="13" max="13" width="6" customWidth="1"/>
    <col min="14" max="14" width="6" customWidth="1"/>
    <col min="15" max="15" width="2" customWidth="1"/>
    <col min="16" max="16" width="12.5" customWidth="1"/>
    <col min="17" max="17" width="4.17" customWidth="1"/>
    <col min="18" max="18" width="1.67" customWidth="1"/>
    <col min="19" max="19" width="8.17" customWidth="1"/>
    <col min="20" max="20" width="29.67" hidden="1" customWidth="1"/>
    <col min="21" max="21" width="16.33" hidden="1" customWidth="1"/>
    <col min="22" max="22" width="12.33" hidden="1" customWidth="1"/>
    <col min="23" max="23" width="16.33" hidden="1" customWidth="1"/>
    <col min="24" max="24" width="12.17" hidden="1" customWidth="1"/>
    <col min="25" max="25" width="15" hidden="1" customWidth="1"/>
    <col min="26" max="26" width="11" hidden="1" customWidth="1"/>
    <col min="27" max="27" width="15" hidden="1" customWidth="1"/>
    <col min="28" max="28" width="16.33" hidden="1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145"/>
      <c r="B1" s="11"/>
      <c r="C1" s="11"/>
      <c r="D1" s="12" t="s">
        <v>1</v>
      </c>
      <c r="E1" s="11"/>
      <c r="F1" s="13" t="s">
        <v>105</v>
      </c>
      <c r="G1" s="13"/>
      <c r="H1" s="146" t="s">
        <v>106</v>
      </c>
      <c r="I1" s="146"/>
      <c r="J1" s="146"/>
      <c r="K1" s="146"/>
      <c r="L1" s="13" t="s">
        <v>107</v>
      </c>
      <c r="M1" s="11"/>
      <c r="N1" s="11"/>
      <c r="O1" s="12" t="s">
        <v>108</v>
      </c>
      <c r="P1" s="11"/>
      <c r="Q1" s="11"/>
      <c r="R1" s="11"/>
      <c r="S1" s="13" t="s">
        <v>109</v>
      </c>
      <c r="T1" s="13"/>
      <c r="U1" s="145"/>
      <c r="V1" s="145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ht="36.96" customHeight="1">
      <c r="C2" s="17" t="s">
        <v>7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S2" s="19" t="s">
        <v>8</v>
      </c>
      <c r="AT2" s="20" t="s">
        <v>89</v>
      </c>
    </row>
    <row r="3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  <c r="AT3" s="20" t="s">
        <v>77</v>
      </c>
    </row>
    <row r="4" ht="36.96" customHeight="1">
      <c r="B4" s="24"/>
      <c r="C4" s="25" t="s">
        <v>110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7"/>
      <c r="T4" s="18" t="s">
        <v>12</v>
      </c>
      <c r="AT4" s="20" t="s">
        <v>6</v>
      </c>
    </row>
    <row r="5" ht="6.96" customHeight="1">
      <c r="B5" s="24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7"/>
    </row>
    <row r="6" ht="25.44" customHeight="1">
      <c r="B6" s="24"/>
      <c r="C6" s="29"/>
      <c r="D6" s="36" t="s">
        <v>17</v>
      </c>
      <c r="E6" s="29"/>
      <c r="F6" s="147" t="str">
        <f>'Rekapitulácia stavby'!K6</f>
        <v>Kultúrny dom Nižná Boca - zmena vykurovania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29"/>
      <c r="R6" s="27"/>
    </row>
    <row r="7" s="1" customFormat="1" ht="32.88" customHeight="1">
      <c r="B7" s="44"/>
      <c r="C7" s="45"/>
      <c r="D7" s="33" t="s">
        <v>111</v>
      </c>
      <c r="E7" s="45"/>
      <c r="F7" s="34" t="s">
        <v>305</v>
      </c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6"/>
    </row>
    <row r="8" s="1" customFormat="1" ht="14.4" customHeight="1">
      <c r="B8" s="44"/>
      <c r="C8" s="45"/>
      <c r="D8" s="36" t="s">
        <v>19</v>
      </c>
      <c r="E8" s="45"/>
      <c r="F8" s="31" t="s">
        <v>5</v>
      </c>
      <c r="G8" s="45"/>
      <c r="H8" s="45"/>
      <c r="I8" s="45"/>
      <c r="J8" s="45"/>
      <c r="K8" s="45"/>
      <c r="L8" s="45"/>
      <c r="M8" s="36" t="s">
        <v>20</v>
      </c>
      <c r="N8" s="45"/>
      <c r="O8" s="31" t="s">
        <v>5</v>
      </c>
      <c r="P8" s="45"/>
      <c r="Q8" s="45"/>
      <c r="R8" s="46"/>
    </row>
    <row r="9" s="1" customFormat="1" ht="14.4" customHeight="1">
      <c r="B9" s="44"/>
      <c r="C9" s="45"/>
      <c r="D9" s="36" t="s">
        <v>21</v>
      </c>
      <c r="E9" s="45"/>
      <c r="F9" s="31" t="s">
        <v>22</v>
      </c>
      <c r="G9" s="45"/>
      <c r="H9" s="45"/>
      <c r="I9" s="45"/>
      <c r="J9" s="45"/>
      <c r="K9" s="45"/>
      <c r="L9" s="45"/>
      <c r="M9" s="36" t="s">
        <v>23</v>
      </c>
      <c r="N9" s="45"/>
      <c r="O9" s="148" t="str">
        <f>'Rekapitulácia stavby'!AN8</f>
        <v>17. 9. 2017</v>
      </c>
      <c r="P9" s="88"/>
      <c r="Q9" s="45"/>
      <c r="R9" s="46"/>
    </row>
    <row r="10" s="1" customFormat="1" ht="10.8" customHeight="1">
      <c r="B10" s="44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6"/>
    </row>
    <row r="11" s="1" customFormat="1" ht="14.4" customHeight="1">
      <c r="B11" s="44"/>
      <c r="C11" s="45"/>
      <c r="D11" s="36" t="s">
        <v>25</v>
      </c>
      <c r="E11" s="45"/>
      <c r="F11" s="45"/>
      <c r="G11" s="45"/>
      <c r="H11" s="45"/>
      <c r="I11" s="45"/>
      <c r="J11" s="45"/>
      <c r="K11" s="45"/>
      <c r="L11" s="45"/>
      <c r="M11" s="36" t="s">
        <v>26</v>
      </c>
      <c r="N11" s="45"/>
      <c r="O11" s="31" t="s">
        <v>5</v>
      </c>
      <c r="P11" s="31"/>
      <c r="Q11" s="45"/>
      <c r="R11" s="46"/>
    </row>
    <row r="12" s="1" customFormat="1" ht="18" customHeight="1">
      <c r="B12" s="44"/>
      <c r="C12" s="45"/>
      <c r="D12" s="45"/>
      <c r="E12" s="31" t="s">
        <v>27</v>
      </c>
      <c r="F12" s="45"/>
      <c r="G12" s="45"/>
      <c r="H12" s="45"/>
      <c r="I12" s="45"/>
      <c r="J12" s="45"/>
      <c r="K12" s="45"/>
      <c r="L12" s="45"/>
      <c r="M12" s="36" t="s">
        <v>28</v>
      </c>
      <c r="N12" s="45"/>
      <c r="O12" s="31" t="s">
        <v>5</v>
      </c>
      <c r="P12" s="31"/>
      <c r="Q12" s="45"/>
      <c r="R12" s="46"/>
    </row>
    <row r="13" s="1" customFormat="1" ht="6.96" customHeight="1"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6"/>
    </row>
    <row r="14" s="1" customFormat="1" ht="14.4" customHeight="1">
      <c r="B14" s="44"/>
      <c r="C14" s="45"/>
      <c r="D14" s="36" t="s">
        <v>29</v>
      </c>
      <c r="E14" s="45"/>
      <c r="F14" s="45"/>
      <c r="G14" s="45"/>
      <c r="H14" s="45"/>
      <c r="I14" s="45"/>
      <c r="J14" s="45"/>
      <c r="K14" s="45"/>
      <c r="L14" s="45"/>
      <c r="M14" s="36" t="s">
        <v>26</v>
      </c>
      <c r="N14" s="45"/>
      <c r="O14" s="37" t="s">
        <v>5</v>
      </c>
      <c r="P14" s="31"/>
      <c r="Q14" s="45"/>
      <c r="R14" s="46"/>
    </row>
    <row r="15" s="1" customFormat="1" ht="18" customHeight="1">
      <c r="B15" s="44"/>
      <c r="C15" s="45"/>
      <c r="D15" s="45"/>
      <c r="E15" s="37" t="s">
        <v>113</v>
      </c>
      <c r="F15" s="149"/>
      <c r="G15" s="149"/>
      <c r="H15" s="149"/>
      <c r="I15" s="149"/>
      <c r="J15" s="149"/>
      <c r="K15" s="149"/>
      <c r="L15" s="149"/>
      <c r="M15" s="36" t="s">
        <v>28</v>
      </c>
      <c r="N15" s="45"/>
      <c r="O15" s="37" t="s">
        <v>5</v>
      </c>
      <c r="P15" s="31"/>
      <c r="Q15" s="45"/>
      <c r="R15" s="46"/>
    </row>
    <row r="16" s="1" customFormat="1" ht="6.96" customHeight="1"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6"/>
    </row>
    <row r="17" s="1" customFormat="1" ht="14.4" customHeight="1">
      <c r="B17" s="44"/>
      <c r="C17" s="45"/>
      <c r="D17" s="36" t="s">
        <v>31</v>
      </c>
      <c r="E17" s="45"/>
      <c r="F17" s="45"/>
      <c r="G17" s="45"/>
      <c r="H17" s="45"/>
      <c r="I17" s="45"/>
      <c r="J17" s="45"/>
      <c r="K17" s="45"/>
      <c r="L17" s="45"/>
      <c r="M17" s="36" t="s">
        <v>26</v>
      </c>
      <c r="N17" s="45"/>
      <c r="O17" s="31" t="s">
        <v>5</v>
      </c>
      <c r="P17" s="31"/>
      <c r="Q17" s="45"/>
      <c r="R17" s="46"/>
    </row>
    <row r="18" s="1" customFormat="1" ht="18" customHeight="1">
      <c r="B18" s="44"/>
      <c r="C18" s="45"/>
      <c r="D18" s="45"/>
      <c r="E18" s="31" t="s">
        <v>306</v>
      </c>
      <c r="F18" s="45"/>
      <c r="G18" s="45"/>
      <c r="H18" s="45"/>
      <c r="I18" s="45"/>
      <c r="J18" s="45"/>
      <c r="K18" s="45"/>
      <c r="L18" s="45"/>
      <c r="M18" s="36" t="s">
        <v>28</v>
      </c>
      <c r="N18" s="45"/>
      <c r="O18" s="31" t="s">
        <v>5</v>
      </c>
      <c r="P18" s="31"/>
      <c r="Q18" s="45"/>
      <c r="R18" s="46"/>
    </row>
    <row r="19" s="1" customFormat="1" ht="6.96" customHeight="1">
      <c r="B19" s="44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6"/>
    </row>
    <row r="20" s="1" customFormat="1" ht="14.4" customHeight="1">
      <c r="B20" s="44"/>
      <c r="C20" s="45"/>
      <c r="D20" s="36" t="s">
        <v>35</v>
      </c>
      <c r="E20" s="45"/>
      <c r="F20" s="45"/>
      <c r="G20" s="45"/>
      <c r="H20" s="45"/>
      <c r="I20" s="45"/>
      <c r="J20" s="45"/>
      <c r="K20" s="45"/>
      <c r="L20" s="45"/>
      <c r="M20" s="36" t="s">
        <v>26</v>
      </c>
      <c r="N20" s="45"/>
      <c r="O20" s="31" t="s">
        <v>5</v>
      </c>
      <c r="P20" s="31"/>
      <c r="Q20" s="45"/>
      <c r="R20" s="46"/>
    </row>
    <row r="21" s="1" customFormat="1" ht="18" customHeight="1">
      <c r="B21" s="44"/>
      <c r="C21" s="45"/>
      <c r="D21" s="45"/>
      <c r="E21" s="31" t="s">
        <v>36</v>
      </c>
      <c r="F21" s="45"/>
      <c r="G21" s="45"/>
      <c r="H21" s="45"/>
      <c r="I21" s="45"/>
      <c r="J21" s="45"/>
      <c r="K21" s="45"/>
      <c r="L21" s="45"/>
      <c r="M21" s="36" t="s">
        <v>28</v>
      </c>
      <c r="N21" s="45"/>
      <c r="O21" s="31" t="s">
        <v>5</v>
      </c>
      <c r="P21" s="31"/>
      <c r="Q21" s="45"/>
      <c r="R21" s="46"/>
    </row>
    <row r="22" s="1" customFormat="1" ht="6.96" customHeight="1"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6"/>
    </row>
    <row r="23" s="1" customFormat="1" ht="14.4" customHeight="1">
      <c r="B23" s="44"/>
      <c r="C23" s="45"/>
      <c r="D23" s="36" t="s">
        <v>37</v>
      </c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6"/>
    </row>
    <row r="24" s="1" customFormat="1" ht="16.5" customHeight="1">
      <c r="B24" s="44"/>
      <c r="C24" s="45"/>
      <c r="D24" s="45"/>
      <c r="E24" s="40" t="s">
        <v>5</v>
      </c>
      <c r="F24" s="40"/>
      <c r="G24" s="40"/>
      <c r="H24" s="40"/>
      <c r="I24" s="40"/>
      <c r="J24" s="40"/>
      <c r="K24" s="40"/>
      <c r="L24" s="40"/>
      <c r="M24" s="45"/>
      <c r="N24" s="45"/>
      <c r="O24" s="45"/>
      <c r="P24" s="45"/>
      <c r="Q24" s="45"/>
      <c r="R24" s="46"/>
    </row>
    <row r="25" s="1" customFormat="1" ht="6.96" customHeight="1">
      <c r="B25" s="44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6"/>
    </row>
    <row r="26" s="1" customFormat="1" ht="6.96" customHeight="1">
      <c r="B26" s="44"/>
      <c r="C26" s="4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45"/>
      <c r="R26" s="46"/>
    </row>
    <row r="27" s="1" customFormat="1" ht="14.4" customHeight="1">
      <c r="B27" s="44"/>
      <c r="C27" s="45"/>
      <c r="D27" s="150" t="s">
        <v>114</v>
      </c>
      <c r="E27" s="45"/>
      <c r="F27" s="45"/>
      <c r="G27" s="45"/>
      <c r="H27" s="45"/>
      <c r="I27" s="45"/>
      <c r="J27" s="45"/>
      <c r="K27" s="45"/>
      <c r="L27" s="45"/>
      <c r="M27" s="43">
        <f>N88</f>
        <v>0</v>
      </c>
      <c r="N27" s="43"/>
      <c r="O27" s="43"/>
      <c r="P27" s="43"/>
      <c r="Q27" s="45"/>
      <c r="R27" s="46"/>
    </row>
    <row r="28" s="1" customFormat="1" ht="14.4" customHeight="1">
      <c r="B28" s="44"/>
      <c r="C28" s="45"/>
      <c r="D28" s="42" t="s">
        <v>99</v>
      </c>
      <c r="E28" s="45"/>
      <c r="F28" s="45"/>
      <c r="G28" s="45"/>
      <c r="H28" s="45"/>
      <c r="I28" s="45"/>
      <c r="J28" s="45"/>
      <c r="K28" s="45"/>
      <c r="L28" s="45"/>
      <c r="M28" s="43">
        <f>N101</f>
        <v>0</v>
      </c>
      <c r="N28" s="43"/>
      <c r="O28" s="43"/>
      <c r="P28" s="43"/>
      <c r="Q28" s="45"/>
      <c r="R28" s="46"/>
    </row>
    <row r="29" s="1" customFormat="1" ht="6.96" customHeight="1"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6"/>
    </row>
    <row r="30" s="1" customFormat="1" ht="25.44" customHeight="1">
      <c r="B30" s="44"/>
      <c r="C30" s="45"/>
      <c r="D30" s="151" t="s">
        <v>40</v>
      </c>
      <c r="E30" s="45"/>
      <c r="F30" s="45"/>
      <c r="G30" s="45"/>
      <c r="H30" s="45"/>
      <c r="I30" s="45"/>
      <c r="J30" s="45"/>
      <c r="K30" s="45"/>
      <c r="L30" s="45"/>
      <c r="M30" s="152">
        <f>ROUND(M27+M28,2)</f>
        <v>0</v>
      </c>
      <c r="N30" s="45"/>
      <c r="O30" s="45"/>
      <c r="P30" s="45"/>
      <c r="Q30" s="45"/>
      <c r="R30" s="46"/>
    </row>
    <row r="31" s="1" customFormat="1" ht="6.96" customHeight="1">
      <c r="B31" s="44"/>
      <c r="C31" s="4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45"/>
      <c r="R31" s="46"/>
    </row>
    <row r="32" s="1" customFormat="1" ht="14.4" customHeight="1">
      <c r="B32" s="44"/>
      <c r="C32" s="45"/>
      <c r="D32" s="52" t="s">
        <v>41</v>
      </c>
      <c r="E32" s="52" t="s">
        <v>42</v>
      </c>
      <c r="F32" s="53">
        <v>0.20000000000000001</v>
      </c>
      <c r="G32" s="153" t="s">
        <v>43</v>
      </c>
      <c r="H32" s="154">
        <f>ROUND((((SUM(BE101:BE108)+SUM(BE126:BE180))+SUM(BE182:BE186))),2)</f>
        <v>0</v>
      </c>
      <c r="I32" s="45"/>
      <c r="J32" s="45"/>
      <c r="K32" s="45"/>
      <c r="L32" s="45"/>
      <c r="M32" s="154">
        <f>ROUND(((ROUND((SUM(BE101:BE108)+SUM(BE126:BE180)), 2)*F32)+SUM(BE182:BE186)*F32),2)</f>
        <v>0</v>
      </c>
      <c r="N32" s="45"/>
      <c r="O32" s="45"/>
      <c r="P32" s="45"/>
      <c r="Q32" s="45"/>
      <c r="R32" s="46"/>
    </row>
    <row r="33" s="1" customFormat="1" ht="14.4" customHeight="1">
      <c r="B33" s="44"/>
      <c r="C33" s="45"/>
      <c r="D33" s="45"/>
      <c r="E33" s="52" t="s">
        <v>44</v>
      </c>
      <c r="F33" s="53">
        <v>0.20000000000000001</v>
      </c>
      <c r="G33" s="153" t="s">
        <v>43</v>
      </c>
      <c r="H33" s="154">
        <f>ROUND((((SUM(BF101:BF108)+SUM(BF126:BF180))+SUM(BF182:BF186))),2)</f>
        <v>0</v>
      </c>
      <c r="I33" s="45"/>
      <c r="J33" s="45"/>
      <c r="K33" s="45"/>
      <c r="L33" s="45"/>
      <c r="M33" s="154">
        <f>ROUND(((ROUND((SUM(BF101:BF108)+SUM(BF126:BF180)), 2)*F33)+SUM(BF182:BF186)*F33),2)</f>
        <v>0</v>
      </c>
      <c r="N33" s="45"/>
      <c r="O33" s="45"/>
      <c r="P33" s="45"/>
      <c r="Q33" s="45"/>
      <c r="R33" s="46"/>
    </row>
    <row r="34" hidden="1" s="1" customFormat="1" ht="14.4" customHeight="1">
      <c r="B34" s="44"/>
      <c r="C34" s="45"/>
      <c r="D34" s="45"/>
      <c r="E34" s="52" t="s">
        <v>45</v>
      </c>
      <c r="F34" s="53">
        <v>0.20000000000000001</v>
      </c>
      <c r="G34" s="153" t="s">
        <v>43</v>
      </c>
      <c r="H34" s="154">
        <f>ROUND((((SUM(BG101:BG108)+SUM(BG126:BG180))+SUM(BG182:BG186))),2)</f>
        <v>0</v>
      </c>
      <c r="I34" s="45"/>
      <c r="J34" s="45"/>
      <c r="K34" s="45"/>
      <c r="L34" s="45"/>
      <c r="M34" s="154">
        <v>0</v>
      </c>
      <c r="N34" s="45"/>
      <c r="O34" s="45"/>
      <c r="P34" s="45"/>
      <c r="Q34" s="45"/>
      <c r="R34" s="46"/>
    </row>
    <row r="35" hidden="1" s="1" customFormat="1" ht="14.4" customHeight="1">
      <c r="B35" s="44"/>
      <c r="C35" s="45"/>
      <c r="D35" s="45"/>
      <c r="E35" s="52" t="s">
        <v>46</v>
      </c>
      <c r="F35" s="53">
        <v>0.20000000000000001</v>
      </c>
      <c r="G35" s="153" t="s">
        <v>43</v>
      </c>
      <c r="H35" s="154">
        <f>ROUND((((SUM(BH101:BH108)+SUM(BH126:BH180))+SUM(BH182:BH186))),2)</f>
        <v>0</v>
      </c>
      <c r="I35" s="45"/>
      <c r="J35" s="45"/>
      <c r="K35" s="45"/>
      <c r="L35" s="45"/>
      <c r="M35" s="154">
        <v>0</v>
      </c>
      <c r="N35" s="45"/>
      <c r="O35" s="45"/>
      <c r="P35" s="45"/>
      <c r="Q35" s="45"/>
      <c r="R35" s="46"/>
    </row>
    <row r="36" hidden="1" s="1" customFormat="1" ht="14.4" customHeight="1">
      <c r="B36" s="44"/>
      <c r="C36" s="45"/>
      <c r="D36" s="45"/>
      <c r="E36" s="52" t="s">
        <v>47</v>
      </c>
      <c r="F36" s="53">
        <v>0</v>
      </c>
      <c r="G36" s="153" t="s">
        <v>43</v>
      </c>
      <c r="H36" s="154">
        <f>ROUND((((SUM(BI101:BI108)+SUM(BI126:BI180))+SUM(BI182:BI186))),2)</f>
        <v>0</v>
      </c>
      <c r="I36" s="45"/>
      <c r="J36" s="45"/>
      <c r="K36" s="45"/>
      <c r="L36" s="45"/>
      <c r="M36" s="154">
        <v>0</v>
      </c>
      <c r="N36" s="45"/>
      <c r="O36" s="45"/>
      <c r="P36" s="45"/>
      <c r="Q36" s="45"/>
      <c r="R36" s="46"/>
    </row>
    <row r="37" s="1" customFormat="1" ht="6.96" customHeight="1"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6"/>
    </row>
    <row r="38" s="1" customFormat="1" ht="25.44" customHeight="1">
      <c r="B38" s="44"/>
      <c r="C38" s="143"/>
      <c r="D38" s="155" t="s">
        <v>48</v>
      </c>
      <c r="E38" s="95"/>
      <c r="F38" s="95"/>
      <c r="G38" s="156" t="s">
        <v>49</v>
      </c>
      <c r="H38" s="157" t="s">
        <v>50</v>
      </c>
      <c r="I38" s="95"/>
      <c r="J38" s="95"/>
      <c r="K38" s="95"/>
      <c r="L38" s="158">
        <f>SUM(M30:M36)</f>
        <v>0</v>
      </c>
      <c r="M38" s="158"/>
      <c r="N38" s="158"/>
      <c r="O38" s="158"/>
      <c r="P38" s="159"/>
      <c r="Q38" s="143"/>
      <c r="R38" s="46"/>
    </row>
    <row r="39" s="1" customFormat="1" ht="14.4" customHeight="1"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6"/>
    </row>
    <row r="40" s="1" customFormat="1" ht="14.4" customHeight="1">
      <c r="B40" s="44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6"/>
    </row>
    <row r="41">
      <c r="B41" s="24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7"/>
    </row>
    <row r="42">
      <c r="B42" s="24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7"/>
    </row>
    <row r="43">
      <c r="B43" s="24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7"/>
    </row>
    <row r="44">
      <c r="B44" s="24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7"/>
    </row>
    <row r="45">
      <c r="B45" s="24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7"/>
    </row>
    <row r="46">
      <c r="B46" s="24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7"/>
    </row>
    <row r="47">
      <c r="B47" s="24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7"/>
    </row>
    <row r="48">
      <c r="B48" s="24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7"/>
    </row>
    <row r="49">
      <c r="B49" s="24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7"/>
    </row>
    <row r="50" s="1" customFormat="1">
      <c r="B50" s="44"/>
      <c r="C50" s="45"/>
      <c r="D50" s="64" t="s">
        <v>51</v>
      </c>
      <c r="E50" s="65"/>
      <c r="F50" s="65"/>
      <c r="G50" s="65"/>
      <c r="H50" s="66"/>
      <c r="I50" s="45"/>
      <c r="J50" s="64" t="s">
        <v>52</v>
      </c>
      <c r="K50" s="65"/>
      <c r="L50" s="65"/>
      <c r="M50" s="65"/>
      <c r="N50" s="65"/>
      <c r="O50" s="65"/>
      <c r="P50" s="66"/>
      <c r="Q50" s="45"/>
      <c r="R50" s="46"/>
    </row>
    <row r="51">
      <c r="B51" s="24"/>
      <c r="C51" s="29"/>
      <c r="D51" s="67"/>
      <c r="E51" s="29"/>
      <c r="F51" s="29"/>
      <c r="G51" s="29"/>
      <c r="H51" s="68"/>
      <c r="I51" s="29"/>
      <c r="J51" s="67"/>
      <c r="K51" s="29"/>
      <c r="L51" s="29"/>
      <c r="M51" s="29"/>
      <c r="N51" s="29"/>
      <c r="O51" s="29"/>
      <c r="P51" s="68"/>
      <c r="Q51" s="29"/>
      <c r="R51" s="27"/>
    </row>
    <row r="52">
      <c r="B52" s="24"/>
      <c r="C52" s="29"/>
      <c r="D52" s="67"/>
      <c r="E52" s="29"/>
      <c r="F52" s="29"/>
      <c r="G52" s="29"/>
      <c r="H52" s="68"/>
      <c r="I52" s="29"/>
      <c r="J52" s="67"/>
      <c r="K52" s="29"/>
      <c r="L52" s="29"/>
      <c r="M52" s="29"/>
      <c r="N52" s="29"/>
      <c r="O52" s="29"/>
      <c r="P52" s="68"/>
      <c r="Q52" s="29"/>
      <c r="R52" s="27"/>
    </row>
    <row r="53">
      <c r="B53" s="24"/>
      <c r="C53" s="29"/>
      <c r="D53" s="67"/>
      <c r="E53" s="29"/>
      <c r="F53" s="29"/>
      <c r="G53" s="29"/>
      <c r="H53" s="68"/>
      <c r="I53" s="29"/>
      <c r="J53" s="67"/>
      <c r="K53" s="29"/>
      <c r="L53" s="29"/>
      <c r="M53" s="29"/>
      <c r="N53" s="29"/>
      <c r="O53" s="29"/>
      <c r="P53" s="68"/>
      <c r="Q53" s="29"/>
      <c r="R53" s="27"/>
    </row>
    <row r="54">
      <c r="B54" s="24"/>
      <c r="C54" s="29"/>
      <c r="D54" s="67"/>
      <c r="E54" s="29"/>
      <c r="F54" s="29"/>
      <c r="G54" s="29"/>
      <c r="H54" s="68"/>
      <c r="I54" s="29"/>
      <c r="J54" s="67"/>
      <c r="K54" s="29"/>
      <c r="L54" s="29"/>
      <c r="M54" s="29"/>
      <c r="N54" s="29"/>
      <c r="O54" s="29"/>
      <c r="P54" s="68"/>
      <c r="Q54" s="29"/>
      <c r="R54" s="27"/>
    </row>
    <row r="55">
      <c r="B55" s="24"/>
      <c r="C55" s="29"/>
      <c r="D55" s="67"/>
      <c r="E55" s="29"/>
      <c r="F55" s="29"/>
      <c r="G55" s="29"/>
      <c r="H55" s="68"/>
      <c r="I55" s="29"/>
      <c r="J55" s="67"/>
      <c r="K55" s="29"/>
      <c r="L55" s="29"/>
      <c r="M55" s="29"/>
      <c r="N55" s="29"/>
      <c r="O55" s="29"/>
      <c r="P55" s="68"/>
      <c r="Q55" s="29"/>
      <c r="R55" s="27"/>
    </row>
    <row r="56">
      <c r="B56" s="24"/>
      <c r="C56" s="29"/>
      <c r="D56" s="67"/>
      <c r="E56" s="29"/>
      <c r="F56" s="29"/>
      <c r="G56" s="29"/>
      <c r="H56" s="68"/>
      <c r="I56" s="29"/>
      <c r="J56" s="67"/>
      <c r="K56" s="29"/>
      <c r="L56" s="29"/>
      <c r="M56" s="29"/>
      <c r="N56" s="29"/>
      <c r="O56" s="29"/>
      <c r="P56" s="68"/>
      <c r="Q56" s="29"/>
      <c r="R56" s="27"/>
    </row>
    <row r="57">
      <c r="B57" s="24"/>
      <c r="C57" s="29"/>
      <c r="D57" s="67"/>
      <c r="E57" s="29"/>
      <c r="F57" s="29"/>
      <c r="G57" s="29"/>
      <c r="H57" s="68"/>
      <c r="I57" s="29"/>
      <c r="J57" s="67"/>
      <c r="K57" s="29"/>
      <c r="L57" s="29"/>
      <c r="M57" s="29"/>
      <c r="N57" s="29"/>
      <c r="O57" s="29"/>
      <c r="P57" s="68"/>
      <c r="Q57" s="29"/>
      <c r="R57" s="27"/>
    </row>
    <row r="58">
      <c r="B58" s="24"/>
      <c r="C58" s="29"/>
      <c r="D58" s="67"/>
      <c r="E58" s="29"/>
      <c r="F58" s="29"/>
      <c r="G58" s="29"/>
      <c r="H58" s="68"/>
      <c r="I58" s="29"/>
      <c r="J58" s="67"/>
      <c r="K58" s="29"/>
      <c r="L58" s="29"/>
      <c r="M58" s="29"/>
      <c r="N58" s="29"/>
      <c r="O58" s="29"/>
      <c r="P58" s="68"/>
      <c r="Q58" s="29"/>
      <c r="R58" s="27"/>
    </row>
    <row r="59" s="1" customFormat="1">
      <c r="B59" s="44"/>
      <c r="C59" s="45"/>
      <c r="D59" s="69" t="s">
        <v>53</v>
      </c>
      <c r="E59" s="70"/>
      <c r="F59" s="70"/>
      <c r="G59" s="71" t="s">
        <v>54</v>
      </c>
      <c r="H59" s="72"/>
      <c r="I59" s="45"/>
      <c r="J59" s="69" t="s">
        <v>53</v>
      </c>
      <c r="K59" s="70"/>
      <c r="L59" s="70"/>
      <c r="M59" s="70"/>
      <c r="N59" s="71" t="s">
        <v>54</v>
      </c>
      <c r="O59" s="70"/>
      <c r="P59" s="72"/>
      <c r="Q59" s="45"/>
      <c r="R59" s="46"/>
    </row>
    <row r="60">
      <c r="B60" s="24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7"/>
    </row>
    <row r="61" s="1" customFormat="1">
      <c r="B61" s="44"/>
      <c r="C61" s="45"/>
      <c r="D61" s="64" t="s">
        <v>55</v>
      </c>
      <c r="E61" s="65"/>
      <c r="F61" s="65"/>
      <c r="G61" s="65"/>
      <c r="H61" s="66"/>
      <c r="I61" s="45"/>
      <c r="J61" s="64" t="s">
        <v>56</v>
      </c>
      <c r="K61" s="65"/>
      <c r="L61" s="65"/>
      <c r="M61" s="65"/>
      <c r="N61" s="65"/>
      <c r="O61" s="65"/>
      <c r="P61" s="66"/>
      <c r="Q61" s="45"/>
      <c r="R61" s="46"/>
    </row>
    <row r="62">
      <c r="B62" s="24"/>
      <c r="C62" s="29"/>
      <c r="D62" s="67"/>
      <c r="E62" s="29"/>
      <c r="F62" s="29"/>
      <c r="G62" s="29"/>
      <c r="H62" s="68"/>
      <c r="I62" s="29"/>
      <c r="J62" s="67"/>
      <c r="K62" s="29"/>
      <c r="L62" s="29"/>
      <c r="M62" s="29"/>
      <c r="N62" s="29"/>
      <c r="O62" s="29"/>
      <c r="P62" s="68"/>
      <c r="Q62" s="29"/>
      <c r="R62" s="27"/>
    </row>
    <row r="63">
      <c r="B63" s="24"/>
      <c r="C63" s="29"/>
      <c r="D63" s="67"/>
      <c r="E63" s="29"/>
      <c r="F63" s="29"/>
      <c r="G63" s="29"/>
      <c r="H63" s="68"/>
      <c r="I63" s="29"/>
      <c r="J63" s="67"/>
      <c r="K63" s="29"/>
      <c r="L63" s="29"/>
      <c r="M63" s="29"/>
      <c r="N63" s="29"/>
      <c r="O63" s="29"/>
      <c r="P63" s="68"/>
      <c r="Q63" s="29"/>
      <c r="R63" s="27"/>
    </row>
    <row r="64">
      <c r="B64" s="24"/>
      <c r="C64" s="29"/>
      <c r="D64" s="67"/>
      <c r="E64" s="29"/>
      <c r="F64" s="29"/>
      <c r="G64" s="29"/>
      <c r="H64" s="68"/>
      <c r="I64" s="29"/>
      <c r="J64" s="67"/>
      <c r="K64" s="29"/>
      <c r="L64" s="29"/>
      <c r="M64" s="29"/>
      <c r="N64" s="29"/>
      <c r="O64" s="29"/>
      <c r="P64" s="68"/>
      <c r="Q64" s="29"/>
      <c r="R64" s="27"/>
    </row>
    <row r="65">
      <c r="B65" s="24"/>
      <c r="C65" s="29"/>
      <c r="D65" s="67"/>
      <c r="E65" s="29"/>
      <c r="F65" s="29"/>
      <c r="G65" s="29"/>
      <c r="H65" s="68"/>
      <c r="I65" s="29"/>
      <c r="J65" s="67"/>
      <c r="K65" s="29"/>
      <c r="L65" s="29"/>
      <c r="M65" s="29"/>
      <c r="N65" s="29"/>
      <c r="O65" s="29"/>
      <c r="P65" s="68"/>
      <c r="Q65" s="29"/>
      <c r="R65" s="27"/>
    </row>
    <row r="66">
      <c r="B66" s="24"/>
      <c r="C66" s="29"/>
      <c r="D66" s="67"/>
      <c r="E66" s="29"/>
      <c r="F66" s="29"/>
      <c r="G66" s="29"/>
      <c r="H66" s="68"/>
      <c r="I66" s="29"/>
      <c r="J66" s="67"/>
      <c r="K66" s="29"/>
      <c r="L66" s="29"/>
      <c r="M66" s="29"/>
      <c r="N66" s="29"/>
      <c r="O66" s="29"/>
      <c r="P66" s="68"/>
      <c r="Q66" s="29"/>
      <c r="R66" s="27"/>
    </row>
    <row r="67">
      <c r="B67" s="24"/>
      <c r="C67" s="29"/>
      <c r="D67" s="67"/>
      <c r="E67" s="29"/>
      <c r="F67" s="29"/>
      <c r="G67" s="29"/>
      <c r="H67" s="68"/>
      <c r="I67" s="29"/>
      <c r="J67" s="67"/>
      <c r="K67" s="29"/>
      <c r="L67" s="29"/>
      <c r="M67" s="29"/>
      <c r="N67" s="29"/>
      <c r="O67" s="29"/>
      <c r="P67" s="68"/>
      <c r="Q67" s="29"/>
      <c r="R67" s="27"/>
    </row>
    <row r="68">
      <c r="B68" s="24"/>
      <c r="C68" s="29"/>
      <c r="D68" s="67"/>
      <c r="E68" s="29"/>
      <c r="F68" s="29"/>
      <c r="G68" s="29"/>
      <c r="H68" s="68"/>
      <c r="I68" s="29"/>
      <c r="J68" s="67"/>
      <c r="K68" s="29"/>
      <c r="L68" s="29"/>
      <c r="M68" s="29"/>
      <c r="N68" s="29"/>
      <c r="O68" s="29"/>
      <c r="P68" s="68"/>
      <c r="Q68" s="29"/>
      <c r="R68" s="27"/>
    </row>
    <row r="69">
      <c r="B69" s="24"/>
      <c r="C69" s="29"/>
      <c r="D69" s="67"/>
      <c r="E69" s="29"/>
      <c r="F69" s="29"/>
      <c r="G69" s="29"/>
      <c r="H69" s="68"/>
      <c r="I69" s="29"/>
      <c r="J69" s="67"/>
      <c r="K69" s="29"/>
      <c r="L69" s="29"/>
      <c r="M69" s="29"/>
      <c r="N69" s="29"/>
      <c r="O69" s="29"/>
      <c r="P69" s="68"/>
      <c r="Q69" s="29"/>
      <c r="R69" s="27"/>
    </row>
    <row r="70" s="1" customFormat="1">
      <c r="B70" s="44"/>
      <c r="C70" s="45"/>
      <c r="D70" s="69" t="s">
        <v>53</v>
      </c>
      <c r="E70" s="70"/>
      <c r="F70" s="70"/>
      <c r="G70" s="71" t="s">
        <v>54</v>
      </c>
      <c r="H70" s="72"/>
      <c r="I70" s="45"/>
      <c r="J70" s="69" t="s">
        <v>53</v>
      </c>
      <c r="K70" s="70"/>
      <c r="L70" s="70"/>
      <c r="M70" s="70"/>
      <c r="N70" s="71" t="s">
        <v>54</v>
      </c>
      <c r="O70" s="70"/>
      <c r="P70" s="72"/>
      <c r="Q70" s="45"/>
      <c r="R70" s="46"/>
    </row>
    <row r="71" s="1" customFormat="1" ht="14.4" customHeight="1">
      <c r="B71" s="73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5"/>
    </row>
    <row r="75" s="1" customFormat="1" ht="6.96" customHeight="1">
      <c r="B75" s="76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8"/>
    </row>
    <row r="76" s="1" customFormat="1" ht="36.96" customHeight="1">
      <c r="B76" s="44"/>
      <c r="C76" s="25" t="s">
        <v>115</v>
      </c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46"/>
    </row>
    <row r="77" s="1" customFormat="1" ht="6.96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6"/>
    </row>
    <row r="78" s="1" customFormat="1" ht="30" customHeight="1">
      <c r="B78" s="44"/>
      <c r="C78" s="36" t="s">
        <v>17</v>
      </c>
      <c r="D78" s="45"/>
      <c r="E78" s="45"/>
      <c r="F78" s="147" t="str">
        <f>F6</f>
        <v>Kultúrny dom Nižná Boca - zmena vykurovania</v>
      </c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45"/>
      <c r="R78" s="46"/>
    </row>
    <row r="79" s="1" customFormat="1" ht="36.96" customHeight="1">
      <c r="B79" s="44"/>
      <c r="C79" s="83" t="s">
        <v>111</v>
      </c>
      <c r="D79" s="45"/>
      <c r="E79" s="45"/>
      <c r="F79" s="85" t="str">
        <f>F7</f>
        <v xml:space="preserve">SO A - drenáž ext.+ inter. </v>
      </c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6"/>
    </row>
    <row r="80" s="1" customFormat="1" ht="6.96" customHeight="1">
      <c r="B80" s="44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6"/>
    </row>
    <row r="81" s="1" customFormat="1" ht="18" customHeight="1">
      <c r="B81" s="44"/>
      <c r="C81" s="36" t="s">
        <v>21</v>
      </c>
      <c r="D81" s="45"/>
      <c r="E81" s="45"/>
      <c r="F81" s="31" t="str">
        <f>F9</f>
        <v>Nižná Boca</v>
      </c>
      <c r="G81" s="45"/>
      <c r="H81" s="45"/>
      <c r="I81" s="45"/>
      <c r="J81" s="45"/>
      <c r="K81" s="36" t="s">
        <v>23</v>
      </c>
      <c r="L81" s="45"/>
      <c r="M81" s="88" t="str">
        <f>IF(O9="","",O9)</f>
        <v>17. 9. 2017</v>
      </c>
      <c r="N81" s="88"/>
      <c r="O81" s="88"/>
      <c r="P81" s="88"/>
      <c r="Q81" s="45"/>
      <c r="R81" s="46"/>
    </row>
    <row r="82" s="1" customFormat="1" ht="6.96" customHeight="1">
      <c r="B82" s="44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6"/>
    </row>
    <row r="83" s="1" customFormat="1">
      <c r="B83" s="44"/>
      <c r="C83" s="36" t="s">
        <v>25</v>
      </c>
      <c r="D83" s="45"/>
      <c r="E83" s="45"/>
      <c r="F83" s="31" t="str">
        <f>E12</f>
        <v>Obec Nižná Boca</v>
      </c>
      <c r="G83" s="45"/>
      <c r="H83" s="45"/>
      <c r="I83" s="45"/>
      <c r="J83" s="45"/>
      <c r="K83" s="36" t="s">
        <v>31</v>
      </c>
      <c r="L83" s="45"/>
      <c r="M83" s="31" t="str">
        <f>E18</f>
        <v>studio B, L.Hrádok, arch. Hradský</v>
      </c>
      <c r="N83" s="31"/>
      <c r="O83" s="31"/>
      <c r="P83" s="31"/>
      <c r="Q83" s="31"/>
      <c r="R83" s="46"/>
    </row>
    <row r="84" s="1" customFormat="1" ht="14.4" customHeight="1">
      <c r="B84" s="44"/>
      <c r="C84" s="36" t="s">
        <v>29</v>
      </c>
      <c r="D84" s="45"/>
      <c r="E84" s="45"/>
      <c r="F84" s="31" t="str">
        <f>IF(E15="","",E15)</f>
        <v xml:space="preserve"> </v>
      </c>
      <c r="G84" s="45"/>
      <c r="H84" s="45"/>
      <c r="I84" s="45"/>
      <c r="J84" s="45"/>
      <c r="K84" s="36" t="s">
        <v>35</v>
      </c>
      <c r="L84" s="45"/>
      <c r="M84" s="31" t="str">
        <f>E21</f>
        <v>Mejcher</v>
      </c>
      <c r="N84" s="31"/>
      <c r="O84" s="31"/>
      <c r="P84" s="31"/>
      <c r="Q84" s="31"/>
      <c r="R84" s="46"/>
    </row>
    <row r="85" s="1" customFormat="1" ht="10.32" customHeight="1">
      <c r="B85" s="44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6"/>
    </row>
    <row r="86" s="1" customFormat="1" ht="29.28" customHeight="1">
      <c r="B86" s="44"/>
      <c r="C86" s="160" t="s">
        <v>116</v>
      </c>
      <c r="D86" s="143"/>
      <c r="E86" s="143"/>
      <c r="F86" s="143"/>
      <c r="G86" s="143"/>
      <c r="H86" s="143"/>
      <c r="I86" s="143"/>
      <c r="J86" s="143"/>
      <c r="K86" s="143"/>
      <c r="L86" s="143"/>
      <c r="M86" s="143"/>
      <c r="N86" s="160" t="s">
        <v>117</v>
      </c>
      <c r="O86" s="143"/>
      <c r="P86" s="143"/>
      <c r="Q86" s="143"/>
      <c r="R86" s="46"/>
    </row>
    <row r="87" s="1" customFormat="1" ht="10.32" customHeight="1">
      <c r="B87" s="44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6"/>
    </row>
    <row r="88" s="1" customFormat="1" ht="29.28" customHeight="1">
      <c r="B88" s="44"/>
      <c r="C88" s="161" t="s">
        <v>118</v>
      </c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105">
        <f>N126</f>
        <v>0</v>
      </c>
      <c r="O88" s="162"/>
      <c r="P88" s="162"/>
      <c r="Q88" s="162"/>
      <c r="R88" s="46"/>
      <c r="AU88" s="20" t="s">
        <v>119</v>
      </c>
    </row>
    <row r="89" s="6" customFormat="1" ht="24.96" customHeight="1">
      <c r="B89" s="163"/>
      <c r="C89" s="164"/>
      <c r="D89" s="165" t="s">
        <v>307</v>
      </c>
      <c r="E89" s="164"/>
      <c r="F89" s="164"/>
      <c r="G89" s="164"/>
      <c r="H89" s="164"/>
      <c r="I89" s="164"/>
      <c r="J89" s="164"/>
      <c r="K89" s="164"/>
      <c r="L89" s="164"/>
      <c r="M89" s="164"/>
      <c r="N89" s="166">
        <f>N127</f>
        <v>0</v>
      </c>
      <c r="O89" s="164"/>
      <c r="P89" s="164"/>
      <c r="Q89" s="164"/>
      <c r="R89" s="167"/>
    </row>
    <row r="90" s="7" customFormat="1" ht="19.92" customHeight="1">
      <c r="B90" s="168"/>
      <c r="C90" s="169"/>
      <c r="D90" s="128" t="s">
        <v>308</v>
      </c>
      <c r="E90" s="169"/>
      <c r="F90" s="169"/>
      <c r="G90" s="169"/>
      <c r="H90" s="169"/>
      <c r="I90" s="169"/>
      <c r="J90" s="169"/>
      <c r="K90" s="169"/>
      <c r="L90" s="169"/>
      <c r="M90" s="169"/>
      <c r="N90" s="130">
        <f>N128</f>
        <v>0</v>
      </c>
      <c r="O90" s="169"/>
      <c r="P90" s="169"/>
      <c r="Q90" s="169"/>
      <c r="R90" s="170"/>
    </row>
    <row r="91" s="7" customFormat="1" ht="19.92" customHeight="1">
      <c r="B91" s="168"/>
      <c r="C91" s="169"/>
      <c r="D91" s="128" t="s">
        <v>309</v>
      </c>
      <c r="E91" s="169"/>
      <c r="F91" s="169"/>
      <c r="G91" s="169"/>
      <c r="H91" s="169"/>
      <c r="I91" s="169"/>
      <c r="J91" s="169"/>
      <c r="K91" s="169"/>
      <c r="L91" s="169"/>
      <c r="M91" s="169"/>
      <c r="N91" s="130">
        <f>N144</f>
        <v>0</v>
      </c>
      <c r="O91" s="169"/>
      <c r="P91" s="169"/>
      <c r="Q91" s="169"/>
      <c r="R91" s="170"/>
    </row>
    <row r="92" s="7" customFormat="1" ht="19.92" customHeight="1">
      <c r="B92" s="168"/>
      <c r="C92" s="169"/>
      <c r="D92" s="128" t="s">
        <v>310</v>
      </c>
      <c r="E92" s="169"/>
      <c r="F92" s="169"/>
      <c r="G92" s="169"/>
      <c r="H92" s="169"/>
      <c r="I92" s="169"/>
      <c r="J92" s="169"/>
      <c r="K92" s="169"/>
      <c r="L92" s="169"/>
      <c r="M92" s="169"/>
      <c r="N92" s="130">
        <f>N151</f>
        <v>0</v>
      </c>
      <c r="O92" s="169"/>
      <c r="P92" s="169"/>
      <c r="Q92" s="169"/>
      <c r="R92" s="170"/>
    </row>
    <row r="93" s="7" customFormat="1" ht="19.92" customHeight="1">
      <c r="B93" s="168"/>
      <c r="C93" s="169"/>
      <c r="D93" s="128" t="s">
        <v>311</v>
      </c>
      <c r="E93" s="169"/>
      <c r="F93" s="169"/>
      <c r="G93" s="169"/>
      <c r="H93" s="169"/>
      <c r="I93" s="169"/>
      <c r="J93" s="169"/>
      <c r="K93" s="169"/>
      <c r="L93" s="169"/>
      <c r="M93" s="169"/>
      <c r="N93" s="130">
        <f>N163</f>
        <v>0</v>
      </c>
      <c r="O93" s="169"/>
      <c r="P93" s="169"/>
      <c r="Q93" s="169"/>
      <c r="R93" s="170"/>
    </row>
    <row r="94" s="6" customFormat="1" ht="24.96" customHeight="1">
      <c r="B94" s="163"/>
      <c r="C94" s="164"/>
      <c r="D94" s="165" t="s">
        <v>120</v>
      </c>
      <c r="E94" s="164"/>
      <c r="F94" s="164"/>
      <c r="G94" s="164"/>
      <c r="H94" s="164"/>
      <c r="I94" s="164"/>
      <c r="J94" s="164"/>
      <c r="K94" s="164"/>
      <c r="L94" s="164"/>
      <c r="M94" s="164"/>
      <c r="N94" s="166">
        <f>N165</f>
        <v>0</v>
      </c>
      <c r="O94" s="164"/>
      <c r="P94" s="164"/>
      <c r="Q94" s="164"/>
      <c r="R94" s="167"/>
    </row>
    <row r="95" s="7" customFormat="1" ht="19.92" customHeight="1">
      <c r="B95" s="168"/>
      <c r="C95" s="169"/>
      <c r="D95" s="128" t="s">
        <v>312</v>
      </c>
      <c r="E95" s="169"/>
      <c r="F95" s="169"/>
      <c r="G95" s="169"/>
      <c r="H95" s="169"/>
      <c r="I95" s="169"/>
      <c r="J95" s="169"/>
      <c r="K95" s="169"/>
      <c r="L95" s="169"/>
      <c r="M95" s="169"/>
      <c r="N95" s="130">
        <f>N166</f>
        <v>0</v>
      </c>
      <c r="O95" s="169"/>
      <c r="P95" s="169"/>
      <c r="Q95" s="169"/>
      <c r="R95" s="170"/>
    </row>
    <row r="96" s="7" customFormat="1" ht="19.92" customHeight="1">
      <c r="B96" s="168"/>
      <c r="C96" s="169"/>
      <c r="D96" s="128" t="s">
        <v>313</v>
      </c>
      <c r="E96" s="169"/>
      <c r="F96" s="169"/>
      <c r="G96" s="169"/>
      <c r="H96" s="169"/>
      <c r="I96" s="169"/>
      <c r="J96" s="169"/>
      <c r="K96" s="169"/>
      <c r="L96" s="169"/>
      <c r="M96" s="169"/>
      <c r="N96" s="130">
        <f>N171</f>
        <v>0</v>
      </c>
      <c r="O96" s="169"/>
      <c r="P96" s="169"/>
      <c r="Q96" s="169"/>
      <c r="R96" s="170"/>
    </row>
    <row r="97" s="7" customFormat="1" ht="19.92" customHeight="1">
      <c r="B97" s="168"/>
      <c r="C97" s="169"/>
      <c r="D97" s="128" t="s">
        <v>314</v>
      </c>
      <c r="E97" s="169"/>
      <c r="F97" s="169"/>
      <c r="G97" s="169"/>
      <c r="H97" s="169"/>
      <c r="I97" s="169"/>
      <c r="J97" s="169"/>
      <c r="K97" s="169"/>
      <c r="L97" s="169"/>
      <c r="M97" s="169"/>
      <c r="N97" s="130">
        <f>N173</f>
        <v>0</v>
      </c>
      <c r="O97" s="169"/>
      <c r="P97" s="169"/>
      <c r="Q97" s="169"/>
      <c r="R97" s="170"/>
    </row>
    <row r="98" s="7" customFormat="1" ht="19.92" customHeight="1">
      <c r="B98" s="168"/>
      <c r="C98" s="169"/>
      <c r="D98" s="128" t="s">
        <v>315</v>
      </c>
      <c r="E98" s="169"/>
      <c r="F98" s="169"/>
      <c r="G98" s="169"/>
      <c r="H98" s="169"/>
      <c r="I98" s="169"/>
      <c r="J98" s="169"/>
      <c r="K98" s="169"/>
      <c r="L98" s="169"/>
      <c r="M98" s="169"/>
      <c r="N98" s="130">
        <f>N176</f>
        <v>0</v>
      </c>
      <c r="O98" s="169"/>
      <c r="P98" s="169"/>
      <c r="Q98" s="169"/>
      <c r="R98" s="170"/>
    </row>
    <row r="99" s="6" customFormat="1" ht="21.84" customHeight="1">
      <c r="B99" s="163"/>
      <c r="C99" s="164"/>
      <c r="D99" s="165" t="s">
        <v>126</v>
      </c>
      <c r="E99" s="164"/>
      <c r="F99" s="164"/>
      <c r="G99" s="164"/>
      <c r="H99" s="164"/>
      <c r="I99" s="164"/>
      <c r="J99" s="164"/>
      <c r="K99" s="164"/>
      <c r="L99" s="164"/>
      <c r="M99" s="164"/>
      <c r="N99" s="171">
        <f>N181</f>
        <v>0</v>
      </c>
      <c r="O99" s="164"/>
      <c r="P99" s="164"/>
      <c r="Q99" s="164"/>
      <c r="R99" s="167"/>
    </row>
    <row r="100" s="1" customFormat="1" ht="21.84" customHeight="1">
      <c r="B100" s="44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6"/>
    </row>
    <row r="101" s="1" customFormat="1" ht="29.28" customHeight="1">
      <c r="B101" s="44"/>
      <c r="C101" s="161" t="s">
        <v>127</v>
      </c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162">
        <f>ROUND(N102+N103+N104+N105+N106+N107,2)</f>
        <v>0</v>
      </c>
      <c r="O101" s="172"/>
      <c r="P101" s="172"/>
      <c r="Q101" s="172"/>
      <c r="R101" s="46"/>
      <c r="T101" s="173"/>
      <c r="U101" s="174" t="s">
        <v>41</v>
      </c>
    </row>
    <row r="102" s="1" customFormat="1" ht="18" customHeight="1">
      <c r="B102" s="175"/>
      <c r="C102" s="176"/>
      <c r="D102" s="135" t="s">
        <v>128</v>
      </c>
      <c r="E102" s="177"/>
      <c r="F102" s="177"/>
      <c r="G102" s="177"/>
      <c r="H102" s="177"/>
      <c r="I102" s="176"/>
      <c r="J102" s="176"/>
      <c r="K102" s="176"/>
      <c r="L102" s="176"/>
      <c r="M102" s="176"/>
      <c r="N102" s="129">
        <f>ROUND(N88*T102,2)</f>
        <v>0</v>
      </c>
      <c r="O102" s="178"/>
      <c r="P102" s="178"/>
      <c r="Q102" s="178"/>
      <c r="R102" s="179"/>
      <c r="S102" s="180"/>
      <c r="T102" s="181"/>
      <c r="U102" s="182" t="s">
        <v>44</v>
      </c>
      <c r="V102" s="180"/>
      <c r="W102" s="180"/>
      <c r="X102" s="180"/>
      <c r="Y102" s="180"/>
      <c r="Z102" s="180"/>
      <c r="AA102" s="180"/>
      <c r="AB102" s="180"/>
      <c r="AC102" s="180"/>
      <c r="AD102" s="180"/>
      <c r="AE102" s="180"/>
      <c r="AF102" s="180"/>
      <c r="AG102" s="180"/>
      <c r="AH102" s="180"/>
      <c r="AI102" s="180"/>
      <c r="AJ102" s="180"/>
      <c r="AK102" s="180"/>
      <c r="AL102" s="180"/>
      <c r="AM102" s="180"/>
      <c r="AN102" s="180"/>
      <c r="AO102" s="180"/>
      <c r="AP102" s="180"/>
      <c r="AQ102" s="180"/>
      <c r="AR102" s="180"/>
      <c r="AS102" s="180"/>
      <c r="AT102" s="180"/>
      <c r="AU102" s="180"/>
      <c r="AV102" s="180"/>
      <c r="AW102" s="180"/>
      <c r="AX102" s="180"/>
      <c r="AY102" s="183" t="s">
        <v>129</v>
      </c>
      <c r="AZ102" s="180"/>
      <c r="BA102" s="180"/>
      <c r="BB102" s="180"/>
      <c r="BC102" s="180"/>
      <c r="BD102" s="180"/>
      <c r="BE102" s="184">
        <f>IF(U102="základná",N102,0)</f>
        <v>0</v>
      </c>
      <c r="BF102" s="184">
        <f>IF(U102="znížená",N102,0)</f>
        <v>0</v>
      </c>
      <c r="BG102" s="184">
        <f>IF(U102="zákl. prenesená",N102,0)</f>
        <v>0</v>
      </c>
      <c r="BH102" s="184">
        <f>IF(U102="zníž. prenesená",N102,0)</f>
        <v>0</v>
      </c>
      <c r="BI102" s="184">
        <f>IF(U102="nulová",N102,0)</f>
        <v>0</v>
      </c>
      <c r="BJ102" s="183" t="s">
        <v>130</v>
      </c>
      <c r="BK102" s="180"/>
      <c r="BL102" s="180"/>
      <c r="BM102" s="180"/>
    </row>
    <row r="103" s="1" customFormat="1" ht="18" customHeight="1">
      <c r="B103" s="175"/>
      <c r="C103" s="176"/>
      <c r="D103" s="135" t="s">
        <v>131</v>
      </c>
      <c r="E103" s="177"/>
      <c r="F103" s="177"/>
      <c r="G103" s="177"/>
      <c r="H103" s="177"/>
      <c r="I103" s="176"/>
      <c r="J103" s="176"/>
      <c r="K103" s="176"/>
      <c r="L103" s="176"/>
      <c r="M103" s="176"/>
      <c r="N103" s="129">
        <f>ROUND(N88*T103,2)</f>
        <v>0</v>
      </c>
      <c r="O103" s="178"/>
      <c r="P103" s="178"/>
      <c r="Q103" s="178"/>
      <c r="R103" s="179"/>
      <c r="S103" s="180"/>
      <c r="T103" s="181"/>
      <c r="U103" s="182" t="s">
        <v>44</v>
      </c>
      <c r="V103" s="180"/>
      <c r="W103" s="180"/>
      <c r="X103" s="180"/>
      <c r="Y103" s="180"/>
      <c r="Z103" s="180"/>
      <c r="AA103" s="180"/>
      <c r="AB103" s="180"/>
      <c r="AC103" s="180"/>
      <c r="AD103" s="180"/>
      <c r="AE103" s="180"/>
      <c r="AF103" s="180"/>
      <c r="AG103" s="180"/>
      <c r="AH103" s="180"/>
      <c r="AI103" s="180"/>
      <c r="AJ103" s="180"/>
      <c r="AK103" s="180"/>
      <c r="AL103" s="180"/>
      <c r="AM103" s="180"/>
      <c r="AN103" s="180"/>
      <c r="AO103" s="180"/>
      <c r="AP103" s="180"/>
      <c r="AQ103" s="180"/>
      <c r="AR103" s="180"/>
      <c r="AS103" s="180"/>
      <c r="AT103" s="180"/>
      <c r="AU103" s="180"/>
      <c r="AV103" s="180"/>
      <c r="AW103" s="180"/>
      <c r="AX103" s="180"/>
      <c r="AY103" s="183" t="s">
        <v>129</v>
      </c>
      <c r="AZ103" s="180"/>
      <c r="BA103" s="180"/>
      <c r="BB103" s="180"/>
      <c r="BC103" s="180"/>
      <c r="BD103" s="180"/>
      <c r="BE103" s="184">
        <f>IF(U103="základná",N103,0)</f>
        <v>0</v>
      </c>
      <c r="BF103" s="184">
        <f>IF(U103="znížená",N103,0)</f>
        <v>0</v>
      </c>
      <c r="BG103" s="184">
        <f>IF(U103="zákl. prenesená",N103,0)</f>
        <v>0</v>
      </c>
      <c r="BH103" s="184">
        <f>IF(U103="zníž. prenesená",N103,0)</f>
        <v>0</v>
      </c>
      <c r="BI103" s="184">
        <f>IF(U103="nulová",N103,0)</f>
        <v>0</v>
      </c>
      <c r="BJ103" s="183" t="s">
        <v>130</v>
      </c>
      <c r="BK103" s="180"/>
      <c r="BL103" s="180"/>
      <c r="BM103" s="180"/>
    </row>
    <row r="104" s="1" customFormat="1" ht="18" customHeight="1">
      <c r="B104" s="175"/>
      <c r="C104" s="176"/>
      <c r="D104" s="135" t="s">
        <v>132</v>
      </c>
      <c r="E104" s="177"/>
      <c r="F104" s="177"/>
      <c r="G104" s="177"/>
      <c r="H104" s="177"/>
      <c r="I104" s="176"/>
      <c r="J104" s="176"/>
      <c r="K104" s="176"/>
      <c r="L104" s="176"/>
      <c r="M104" s="176"/>
      <c r="N104" s="129">
        <f>ROUND(N88*T104,2)</f>
        <v>0</v>
      </c>
      <c r="O104" s="178"/>
      <c r="P104" s="178"/>
      <c r="Q104" s="178"/>
      <c r="R104" s="179"/>
      <c r="S104" s="180"/>
      <c r="T104" s="181"/>
      <c r="U104" s="182" t="s">
        <v>44</v>
      </c>
      <c r="V104" s="180"/>
      <c r="W104" s="180"/>
      <c r="X104" s="180"/>
      <c r="Y104" s="180"/>
      <c r="Z104" s="180"/>
      <c r="AA104" s="180"/>
      <c r="AB104" s="180"/>
      <c r="AC104" s="180"/>
      <c r="AD104" s="180"/>
      <c r="AE104" s="180"/>
      <c r="AF104" s="180"/>
      <c r="AG104" s="180"/>
      <c r="AH104" s="180"/>
      <c r="AI104" s="180"/>
      <c r="AJ104" s="180"/>
      <c r="AK104" s="180"/>
      <c r="AL104" s="180"/>
      <c r="AM104" s="180"/>
      <c r="AN104" s="180"/>
      <c r="AO104" s="180"/>
      <c r="AP104" s="180"/>
      <c r="AQ104" s="180"/>
      <c r="AR104" s="180"/>
      <c r="AS104" s="180"/>
      <c r="AT104" s="180"/>
      <c r="AU104" s="180"/>
      <c r="AV104" s="180"/>
      <c r="AW104" s="180"/>
      <c r="AX104" s="180"/>
      <c r="AY104" s="183" t="s">
        <v>129</v>
      </c>
      <c r="AZ104" s="180"/>
      <c r="BA104" s="180"/>
      <c r="BB104" s="180"/>
      <c r="BC104" s="180"/>
      <c r="BD104" s="180"/>
      <c r="BE104" s="184">
        <f>IF(U104="základná",N104,0)</f>
        <v>0</v>
      </c>
      <c r="BF104" s="184">
        <f>IF(U104="znížená",N104,0)</f>
        <v>0</v>
      </c>
      <c r="BG104" s="184">
        <f>IF(U104="zákl. prenesená",N104,0)</f>
        <v>0</v>
      </c>
      <c r="BH104" s="184">
        <f>IF(U104="zníž. prenesená",N104,0)</f>
        <v>0</v>
      </c>
      <c r="BI104" s="184">
        <f>IF(U104="nulová",N104,0)</f>
        <v>0</v>
      </c>
      <c r="BJ104" s="183" t="s">
        <v>130</v>
      </c>
      <c r="BK104" s="180"/>
      <c r="BL104" s="180"/>
      <c r="BM104" s="180"/>
    </row>
    <row r="105" s="1" customFormat="1" ht="18" customHeight="1">
      <c r="B105" s="175"/>
      <c r="C105" s="176"/>
      <c r="D105" s="135" t="s">
        <v>133</v>
      </c>
      <c r="E105" s="177"/>
      <c r="F105" s="177"/>
      <c r="G105" s="177"/>
      <c r="H105" s="177"/>
      <c r="I105" s="176"/>
      <c r="J105" s="176"/>
      <c r="K105" s="176"/>
      <c r="L105" s="176"/>
      <c r="M105" s="176"/>
      <c r="N105" s="129">
        <f>ROUND(N88*T105,2)</f>
        <v>0</v>
      </c>
      <c r="O105" s="178"/>
      <c r="P105" s="178"/>
      <c r="Q105" s="178"/>
      <c r="R105" s="179"/>
      <c r="S105" s="180"/>
      <c r="T105" s="181"/>
      <c r="U105" s="182" t="s">
        <v>44</v>
      </c>
      <c r="V105" s="180"/>
      <c r="W105" s="180"/>
      <c r="X105" s="180"/>
      <c r="Y105" s="180"/>
      <c r="Z105" s="180"/>
      <c r="AA105" s="180"/>
      <c r="AB105" s="180"/>
      <c r="AC105" s="180"/>
      <c r="AD105" s="180"/>
      <c r="AE105" s="180"/>
      <c r="AF105" s="180"/>
      <c r="AG105" s="180"/>
      <c r="AH105" s="180"/>
      <c r="AI105" s="180"/>
      <c r="AJ105" s="180"/>
      <c r="AK105" s="180"/>
      <c r="AL105" s="180"/>
      <c r="AM105" s="180"/>
      <c r="AN105" s="180"/>
      <c r="AO105" s="180"/>
      <c r="AP105" s="180"/>
      <c r="AQ105" s="180"/>
      <c r="AR105" s="180"/>
      <c r="AS105" s="180"/>
      <c r="AT105" s="180"/>
      <c r="AU105" s="180"/>
      <c r="AV105" s="180"/>
      <c r="AW105" s="180"/>
      <c r="AX105" s="180"/>
      <c r="AY105" s="183" t="s">
        <v>129</v>
      </c>
      <c r="AZ105" s="180"/>
      <c r="BA105" s="180"/>
      <c r="BB105" s="180"/>
      <c r="BC105" s="180"/>
      <c r="BD105" s="180"/>
      <c r="BE105" s="184">
        <f>IF(U105="základná",N105,0)</f>
        <v>0</v>
      </c>
      <c r="BF105" s="184">
        <f>IF(U105="znížená",N105,0)</f>
        <v>0</v>
      </c>
      <c r="BG105" s="184">
        <f>IF(U105="zákl. prenesená",N105,0)</f>
        <v>0</v>
      </c>
      <c r="BH105" s="184">
        <f>IF(U105="zníž. prenesená",N105,0)</f>
        <v>0</v>
      </c>
      <c r="BI105" s="184">
        <f>IF(U105="nulová",N105,0)</f>
        <v>0</v>
      </c>
      <c r="BJ105" s="183" t="s">
        <v>130</v>
      </c>
      <c r="BK105" s="180"/>
      <c r="BL105" s="180"/>
      <c r="BM105" s="180"/>
    </row>
    <row r="106" s="1" customFormat="1" ht="18" customHeight="1">
      <c r="B106" s="175"/>
      <c r="C106" s="176"/>
      <c r="D106" s="135" t="s">
        <v>134</v>
      </c>
      <c r="E106" s="177"/>
      <c r="F106" s="177"/>
      <c r="G106" s="177"/>
      <c r="H106" s="177"/>
      <c r="I106" s="176"/>
      <c r="J106" s="176"/>
      <c r="K106" s="176"/>
      <c r="L106" s="176"/>
      <c r="M106" s="176"/>
      <c r="N106" s="129">
        <f>ROUND(N88*T106,2)</f>
        <v>0</v>
      </c>
      <c r="O106" s="178"/>
      <c r="P106" s="178"/>
      <c r="Q106" s="178"/>
      <c r="R106" s="179"/>
      <c r="S106" s="180"/>
      <c r="T106" s="181"/>
      <c r="U106" s="182" t="s">
        <v>44</v>
      </c>
      <c r="V106" s="180"/>
      <c r="W106" s="180"/>
      <c r="X106" s="180"/>
      <c r="Y106" s="180"/>
      <c r="Z106" s="180"/>
      <c r="AA106" s="180"/>
      <c r="AB106" s="180"/>
      <c r="AC106" s="180"/>
      <c r="AD106" s="180"/>
      <c r="AE106" s="180"/>
      <c r="AF106" s="180"/>
      <c r="AG106" s="180"/>
      <c r="AH106" s="180"/>
      <c r="AI106" s="180"/>
      <c r="AJ106" s="180"/>
      <c r="AK106" s="180"/>
      <c r="AL106" s="180"/>
      <c r="AM106" s="180"/>
      <c r="AN106" s="180"/>
      <c r="AO106" s="180"/>
      <c r="AP106" s="180"/>
      <c r="AQ106" s="180"/>
      <c r="AR106" s="180"/>
      <c r="AS106" s="180"/>
      <c r="AT106" s="180"/>
      <c r="AU106" s="180"/>
      <c r="AV106" s="180"/>
      <c r="AW106" s="180"/>
      <c r="AX106" s="180"/>
      <c r="AY106" s="183" t="s">
        <v>129</v>
      </c>
      <c r="AZ106" s="180"/>
      <c r="BA106" s="180"/>
      <c r="BB106" s="180"/>
      <c r="BC106" s="180"/>
      <c r="BD106" s="180"/>
      <c r="BE106" s="184">
        <f>IF(U106="základná",N106,0)</f>
        <v>0</v>
      </c>
      <c r="BF106" s="184">
        <f>IF(U106="znížená",N106,0)</f>
        <v>0</v>
      </c>
      <c r="BG106" s="184">
        <f>IF(U106="zákl. prenesená",N106,0)</f>
        <v>0</v>
      </c>
      <c r="BH106" s="184">
        <f>IF(U106="zníž. prenesená",N106,0)</f>
        <v>0</v>
      </c>
      <c r="BI106" s="184">
        <f>IF(U106="nulová",N106,0)</f>
        <v>0</v>
      </c>
      <c r="BJ106" s="183" t="s">
        <v>130</v>
      </c>
      <c r="BK106" s="180"/>
      <c r="BL106" s="180"/>
      <c r="BM106" s="180"/>
    </row>
    <row r="107" s="1" customFormat="1" ht="18" customHeight="1">
      <c r="B107" s="175"/>
      <c r="C107" s="176"/>
      <c r="D107" s="177" t="s">
        <v>135</v>
      </c>
      <c r="E107" s="176"/>
      <c r="F107" s="176"/>
      <c r="G107" s="176"/>
      <c r="H107" s="176"/>
      <c r="I107" s="176"/>
      <c r="J107" s="176"/>
      <c r="K107" s="176"/>
      <c r="L107" s="176"/>
      <c r="M107" s="176"/>
      <c r="N107" s="129">
        <f>ROUND(N88*T107,2)</f>
        <v>0</v>
      </c>
      <c r="O107" s="178"/>
      <c r="P107" s="178"/>
      <c r="Q107" s="178"/>
      <c r="R107" s="179"/>
      <c r="S107" s="180"/>
      <c r="T107" s="185"/>
      <c r="U107" s="186" t="s">
        <v>44</v>
      </c>
      <c r="V107" s="180"/>
      <c r="W107" s="180"/>
      <c r="X107" s="180"/>
      <c r="Y107" s="180"/>
      <c r="Z107" s="180"/>
      <c r="AA107" s="180"/>
      <c r="AB107" s="180"/>
      <c r="AC107" s="180"/>
      <c r="AD107" s="180"/>
      <c r="AE107" s="180"/>
      <c r="AF107" s="180"/>
      <c r="AG107" s="180"/>
      <c r="AH107" s="180"/>
      <c r="AI107" s="180"/>
      <c r="AJ107" s="180"/>
      <c r="AK107" s="180"/>
      <c r="AL107" s="180"/>
      <c r="AM107" s="180"/>
      <c r="AN107" s="180"/>
      <c r="AO107" s="180"/>
      <c r="AP107" s="180"/>
      <c r="AQ107" s="180"/>
      <c r="AR107" s="180"/>
      <c r="AS107" s="180"/>
      <c r="AT107" s="180"/>
      <c r="AU107" s="180"/>
      <c r="AV107" s="180"/>
      <c r="AW107" s="180"/>
      <c r="AX107" s="180"/>
      <c r="AY107" s="183" t="s">
        <v>136</v>
      </c>
      <c r="AZ107" s="180"/>
      <c r="BA107" s="180"/>
      <c r="BB107" s="180"/>
      <c r="BC107" s="180"/>
      <c r="BD107" s="180"/>
      <c r="BE107" s="184">
        <f>IF(U107="základná",N107,0)</f>
        <v>0</v>
      </c>
      <c r="BF107" s="184">
        <f>IF(U107="znížená",N107,0)</f>
        <v>0</v>
      </c>
      <c r="BG107" s="184">
        <f>IF(U107="zákl. prenesená",N107,0)</f>
        <v>0</v>
      </c>
      <c r="BH107" s="184">
        <f>IF(U107="zníž. prenesená",N107,0)</f>
        <v>0</v>
      </c>
      <c r="BI107" s="184">
        <f>IF(U107="nulová",N107,0)</f>
        <v>0</v>
      </c>
      <c r="BJ107" s="183" t="s">
        <v>130</v>
      </c>
      <c r="BK107" s="180"/>
      <c r="BL107" s="180"/>
      <c r="BM107" s="180"/>
    </row>
    <row r="108" s="1" customFormat="1">
      <c r="B108" s="44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6"/>
    </row>
    <row r="109" s="1" customFormat="1" ht="29.28" customHeight="1">
      <c r="B109" s="44"/>
      <c r="C109" s="142" t="s">
        <v>104</v>
      </c>
      <c r="D109" s="143"/>
      <c r="E109" s="143"/>
      <c r="F109" s="143"/>
      <c r="G109" s="143"/>
      <c r="H109" s="143"/>
      <c r="I109" s="143"/>
      <c r="J109" s="143"/>
      <c r="K109" s="143"/>
      <c r="L109" s="144">
        <f>ROUND(SUM(N88+N101),2)</f>
        <v>0</v>
      </c>
      <c r="M109" s="144"/>
      <c r="N109" s="144"/>
      <c r="O109" s="144"/>
      <c r="P109" s="144"/>
      <c r="Q109" s="144"/>
      <c r="R109" s="46"/>
    </row>
    <row r="110" s="1" customFormat="1" ht="6.96" customHeight="1">
      <c r="B110" s="73"/>
      <c r="C110" s="74"/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5"/>
    </row>
    <row r="114" s="1" customFormat="1" ht="6.96" customHeight="1">
      <c r="B114" s="76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8"/>
    </row>
    <row r="115" s="1" customFormat="1" ht="36.96" customHeight="1">
      <c r="B115" s="44"/>
      <c r="C115" s="25" t="s">
        <v>137</v>
      </c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6"/>
    </row>
    <row r="116" s="1" customFormat="1" ht="6.96" customHeight="1">
      <c r="B116" s="44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6"/>
    </row>
    <row r="117" s="1" customFormat="1" ht="30" customHeight="1">
      <c r="B117" s="44"/>
      <c r="C117" s="36" t="s">
        <v>17</v>
      </c>
      <c r="D117" s="45"/>
      <c r="E117" s="45"/>
      <c r="F117" s="147" t="str">
        <f>F6</f>
        <v>Kultúrny dom Nižná Boca - zmena vykurovania</v>
      </c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45"/>
      <c r="R117" s="46"/>
    </row>
    <row r="118" s="1" customFormat="1" ht="36.96" customHeight="1">
      <c r="B118" s="44"/>
      <c r="C118" s="83" t="s">
        <v>111</v>
      </c>
      <c r="D118" s="45"/>
      <c r="E118" s="45"/>
      <c r="F118" s="85" t="str">
        <f>F7</f>
        <v xml:space="preserve">SO A - drenáž ext.+ inter. </v>
      </c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6"/>
    </row>
    <row r="119" s="1" customFormat="1" ht="6.96" customHeight="1">
      <c r="B119" s="44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6"/>
    </row>
    <row r="120" s="1" customFormat="1" ht="18" customHeight="1">
      <c r="B120" s="44"/>
      <c r="C120" s="36" t="s">
        <v>21</v>
      </c>
      <c r="D120" s="45"/>
      <c r="E120" s="45"/>
      <c r="F120" s="31" t="str">
        <f>F9</f>
        <v>Nižná Boca</v>
      </c>
      <c r="G120" s="45"/>
      <c r="H120" s="45"/>
      <c r="I120" s="45"/>
      <c r="J120" s="45"/>
      <c r="K120" s="36" t="s">
        <v>23</v>
      </c>
      <c r="L120" s="45"/>
      <c r="M120" s="88" t="str">
        <f>IF(O9="","",O9)</f>
        <v>17. 9. 2017</v>
      </c>
      <c r="N120" s="88"/>
      <c r="O120" s="88"/>
      <c r="P120" s="88"/>
      <c r="Q120" s="45"/>
      <c r="R120" s="46"/>
    </row>
    <row r="121" s="1" customFormat="1" ht="6.96" customHeight="1">
      <c r="B121" s="44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6"/>
    </row>
    <row r="122" s="1" customFormat="1">
      <c r="B122" s="44"/>
      <c r="C122" s="36" t="s">
        <v>25</v>
      </c>
      <c r="D122" s="45"/>
      <c r="E122" s="45"/>
      <c r="F122" s="31" t="str">
        <f>E12</f>
        <v>Obec Nižná Boca</v>
      </c>
      <c r="G122" s="45"/>
      <c r="H122" s="45"/>
      <c r="I122" s="45"/>
      <c r="J122" s="45"/>
      <c r="K122" s="36" t="s">
        <v>31</v>
      </c>
      <c r="L122" s="45"/>
      <c r="M122" s="31" t="str">
        <f>E18</f>
        <v>studio B, L.Hrádok, arch. Hradský</v>
      </c>
      <c r="N122" s="31"/>
      <c r="O122" s="31"/>
      <c r="P122" s="31"/>
      <c r="Q122" s="31"/>
      <c r="R122" s="46"/>
    </row>
    <row r="123" s="1" customFormat="1" ht="14.4" customHeight="1">
      <c r="B123" s="44"/>
      <c r="C123" s="36" t="s">
        <v>29</v>
      </c>
      <c r="D123" s="45"/>
      <c r="E123" s="45"/>
      <c r="F123" s="31" t="str">
        <f>IF(E15="","",E15)</f>
        <v xml:space="preserve"> </v>
      </c>
      <c r="G123" s="45"/>
      <c r="H123" s="45"/>
      <c r="I123" s="45"/>
      <c r="J123" s="45"/>
      <c r="K123" s="36" t="s">
        <v>35</v>
      </c>
      <c r="L123" s="45"/>
      <c r="M123" s="31" t="str">
        <f>E21</f>
        <v>Mejcher</v>
      </c>
      <c r="N123" s="31"/>
      <c r="O123" s="31"/>
      <c r="P123" s="31"/>
      <c r="Q123" s="31"/>
      <c r="R123" s="46"/>
    </row>
    <row r="124" s="1" customFormat="1" ht="10.32" customHeight="1">
      <c r="B124" s="44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6"/>
    </row>
    <row r="125" s="8" customFormat="1" ht="29.28" customHeight="1">
      <c r="B125" s="187"/>
      <c r="C125" s="188" t="s">
        <v>138</v>
      </c>
      <c r="D125" s="189" t="s">
        <v>139</v>
      </c>
      <c r="E125" s="189" t="s">
        <v>59</v>
      </c>
      <c r="F125" s="189" t="s">
        <v>140</v>
      </c>
      <c r="G125" s="189"/>
      <c r="H125" s="189"/>
      <c r="I125" s="189"/>
      <c r="J125" s="189" t="s">
        <v>141</v>
      </c>
      <c r="K125" s="189" t="s">
        <v>142</v>
      </c>
      <c r="L125" s="189" t="s">
        <v>143</v>
      </c>
      <c r="M125" s="189"/>
      <c r="N125" s="189" t="s">
        <v>117</v>
      </c>
      <c r="O125" s="189"/>
      <c r="P125" s="189"/>
      <c r="Q125" s="190"/>
      <c r="R125" s="191"/>
      <c r="T125" s="98" t="s">
        <v>144</v>
      </c>
      <c r="U125" s="99" t="s">
        <v>41</v>
      </c>
      <c r="V125" s="99" t="s">
        <v>145</v>
      </c>
      <c r="W125" s="99" t="s">
        <v>146</v>
      </c>
      <c r="X125" s="99" t="s">
        <v>147</v>
      </c>
      <c r="Y125" s="99" t="s">
        <v>148</v>
      </c>
      <c r="Z125" s="99" t="s">
        <v>149</v>
      </c>
      <c r="AA125" s="100" t="s">
        <v>150</v>
      </c>
    </row>
    <row r="126" s="1" customFormat="1" ht="29.28" customHeight="1">
      <c r="B126" s="44"/>
      <c r="C126" s="102" t="s">
        <v>114</v>
      </c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192">
        <f>BK126</f>
        <v>0</v>
      </c>
      <c r="O126" s="193"/>
      <c r="P126" s="193"/>
      <c r="Q126" s="193"/>
      <c r="R126" s="46"/>
      <c r="T126" s="101"/>
      <c r="U126" s="65"/>
      <c r="V126" s="65"/>
      <c r="W126" s="194">
        <f>W127+W165+W181</f>
        <v>0</v>
      </c>
      <c r="X126" s="65"/>
      <c r="Y126" s="194">
        <f>Y127+Y165+Y181</f>
        <v>355.91106637999997</v>
      </c>
      <c r="Z126" s="65"/>
      <c r="AA126" s="195">
        <f>AA127+AA165+AA181</f>
        <v>30.019670000000005</v>
      </c>
      <c r="AT126" s="20" t="s">
        <v>76</v>
      </c>
      <c r="AU126" s="20" t="s">
        <v>119</v>
      </c>
      <c r="BK126" s="196">
        <f>BK127+BK165+BK181</f>
        <v>0</v>
      </c>
    </row>
    <row r="127" s="9" customFormat="1" ht="37.44" customHeight="1">
      <c r="B127" s="197"/>
      <c r="C127" s="198"/>
      <c r="D127" s="199" t="s">
        <v>307</v>
      </c>
      <c r="E127" s="199"/>
      <c r="F127" s="199"/>
      <c r="G127" s="199"/>
      <c r="H127" s="199"/>
      <c r="I127" s="199"/>
      <c r="J127" s="199"/>
      <c r="K127" s="199"/>
      <c r="L127" s="199"/>
      <c r="M127" s="199"/>
      <c r="N127" s="171">
        <f>BK127</f>
        <v>0</v>
      </c>
      <c r="O127" s="200"/>
      <c r="P127" s="200"/>
      <c r="Q127" s="200"/>
      <c r="R127" s="201"/>
      <c r="T127" s="202"/>
      <c r="U127" s="198"/>
      <c r="V127" s="198"/>
      <c r="W127" s="203">
        <f>W128+W144+W151+W163</f>
        <v>0</v>
      </c>
      <c r="X127" s="198"/>
      <c r="Y127" s="203">
        <f>Y128+Y144+Y151+Y163</f>
        <v>355.11341299999998</v>
      </c>
      <c r="Z127" s="198"/>
      <c r="AA127" s="204">
        <f>AA128+AA144+AA151+AA163</f>
        <v>26.002600000000005</v>
      </c>
      <c r="AR127" s="205" t="s">
        <v>85</v>
      </c>
      <c r="AT127" s="206" t="s">
        <v>76</v>
      </c>
      <c r="AU127" s="206" t="s">
        <v>77</v>
      </c>
      <c r="AY127" s="205" t="s">
        <v>151</v>
      </c>
      <c r="BK127" s="207">
        <f>BK128+BK144+BK151+BK163</f>
        <v>0</v>
      </c>
    </row>
    <row r="128" s="9" customFormat="1" ht="19.92" customHeight="1">
      <c r="B128" s="197"/>
      <c r="C128" s="198"/>
      <c r="D128" s="208" t="s">
        <v>308</v>
      </c>
      <c r="E128" s="208"/>
      <c r="F128" s="208"/>
      <c r="G128" s="208"/>
      <c r="H128" s="208"/>
      <c r="I128" s="208"/>
      <c r="J128" s="208"/>
      <c r="K128" s="208"/>
      <c r="L128" s="208"/>
      <c r="M128" s="208"/>
      <c r="N128" s="209">
        <f>BK128</f>
        <v>0</v>
      </c>
      <c r="O128" s="210"/>
      <c r="P128" s="210"/>
      <c r="Q128" s="210"/>
      <c r="R128" s="201"/>
      <c r="T128" s="202"/>
      <c r="U128" s="198"/>
      <c r="V128" s="198"/>
      <c r="W128" s="203">
        <f>SUM(W129:W143)</f>
        <v>0</v>
      </c>
      <c r="X128" s="198"/>
      <c r="Y128" s="203">
        <f>SUM(Y129:Y143)</f>
        <v>0</v>
      </c>
      <c r="Z128" s="198"/>
      <c r="AA128" s="204">
        <f>SUM(AA129:AA143)</f>
        <v>0</v>
      </c>
      <c r="AR128" s="205" t="s">
        <v>85</v>
      </c>
      <c r="AT128" s="206" t="s">
        <v>76</v>
      </c>
      <c r="AU128" s="206" t="s">
        <v>85</v>
      </c>
      <c r="AY128" s="205" t="s">
        <v>151</v>
      </c>
      <c r="BK128" s="207">
        <f>SUM(BK129:BK143)</f>
        <v>0</v>
      </c>
    </row>
    <row r="129" s="1" customFormat="1" ht="38.25" customHeight="1">
      <c r="B129" s="175"/>
      <c r="C129" s="211" t="s">
        <v>225</v>
      </c>
      <c r="D129" s="211" t="s">
        <v>152</v>
      </c>
      <c r="E129" s="212" t="s">
        <v>316</v>
      </c>
      <c r="F129" s="213" t="s">
        <v>317</v>
      </c>
      <c r="G129" s="213"/>
      <c r="H129" s="213"/>
      <c r="I129" s="213"/>
      <c r="J129" s="214" t="s">
        <v>318</v>
      </c>
      <c r="K129" s="215">
        <v>18.75</v>
      </c>
      <c r="L129" s="216">
        <v>0</v>
      </c>
      <c r="M129" s="216"/>
      <c r="N129" s="215">
        <f>ROUND(L129*K129,3)</f>
        <v>0</v>
      </c>
      <c r="O129" s="215"/>
      <c r="P129" s="215"/>
      <c r="Q129" s="215"/>
      <c r="R129" s="179"/>
      <c r="T129" s="217" t="s">
        <v>5</v>
      </c>
      <c r="U129" s="54" t="s">
        <v>44</v>
      </c>
      <c r="V129" s="45"/>
      <c r="W129" s="218">
        <f>V129*K129</f>
        <v>0</v>
      </c>
      <c r="X129" s="218">
        <v>0</v>
      </c>
      <c r="Y129" s="218">
        <f>X129*K129</f>
        <v>0</v>
      </c>
      <c r="Z129" s="218">
        <v>0</v>
      </c>
      <c r="AA129" s="219">
        <f>Z129*K129</f>
        <v>0</v>
      </c>
      <c r="AR129" s="20" t="s">
        <v>172</v>
      </c>
      <c r="AT129" s="20" t="s">
        <v>152</v>
      </c>
      <c r="AU129" s="20" t="s">
        <v>130</v>
      </c>
      <c r="AY129" s="20" t="s">
        <v>151</v>
      </c>
      <c r="BE129" s="134">
        <f>IF(U129="základná",N129,0)</f>
        <v>0</v>
      </c>
      <c r="BF129" s="134">
        <f>IF(U129="znížená",N129,0)</f>
        <v>0</v>
      </c>
      <c r="BG129" s="134">
        <f>IF(U129="zákl. prenesená",N129,0)</f>
        <v>0</v>
      </c>
      <c r="BH129" s="134">
        <f>IF(U129="zníž. prenesená",N129,0)</f>
        <v>0</v>
      </c>
      <c r="BI129" s="134">
        <f>IF(U129="nulová",N129,0)</f>
        <v>0</v>
      </c>
      <c r="BJ129" s="20" t="s">
        <v>130</v>
      </c>
      <c r="BK129" s="220">
        <f>ROUND(L129*K129,3)</f>
        <v>0</v>
      </c>
      <c r="BL129" s="20" t="s">
        <v>172</v>
      </c>
      <c r="BM129" s="20" t="s">
        <v>319</v>
      </c>
    </row>
    <row r="130" s="1" customFormat="1" ht="25.5" customHeight="1">
      <c r="B130" s="175"/>
      <c r="C130" s="211" t="s">
        <v>162</v>
      </c>
      <c r="D130" s="211" t="s">
        <v>152</v>
      </c>
      <c r="E130" s="212" t="s">
        <v>320</v>
      </c>
      <c r="F130" s="213" t="s">
        <v>321</v>
      </c>
      <c r="G130" s="213"/>
      <c r="H130" s="213"/>
      <c r="I130" s="213"/>
      <c r="J130" s="214" t="s">
        <v>318</v>
      </c>
      <c r="K130" s="215">
        <v>1.5</v>
      </c>
      <c r="L130" s="216">
        <v>0</v>
      </c>
      <c r="M130" s="216"/>
      <c r="N130" s="215">
        <f>ROUND(L130*K130,3)</f>
        <v>0</v>
      </c>
      <c r="O130" s="215"/>
      <c r="P130" s="215"/>
      <c r="Q130" s="215"/>
      <c r="R130" s="179"/>
      <c r="T130" s="217" t="s">
        <v>5</v>
      </c>
      <c r="U130" s="54" t="s">
        <v>44</v>
      </c>
      <c r="V130" s="45"/>
      <c r="W130" s="218">
        <f>V130*K130</f>
        <v>0</v>
      </c>
      <c r="X130" s="218">
        <v>0</v>
      </c>
      <c r="Y130" s="218">
        <f>X130*K130</f>
        <v>0</v>
      </c>
      <c r="Z130" s="218">
        <v>0</v>
      </c>
      <c r="AA130" s="219">
        <f>Z130*K130</f>
        <v>0</v>
      </c>
      <c r="AR130" s="20" t="s">
        <v>172</v>
      </c>
      <c r="AT130" s="20" t="s">
        <v>152</v>
      </c>
      <c r="AU130" s="20" t="s">
        <v>130</v>
      </c>
      <c r="AY130" s="20" t="s">
        <v>151</v>
      </c>
      <c r="BE130" s="134">
        <f>IF(U130="základná",N130,0)</f>
        <v>0</v>
      </c>
      <c r="BF130" s="134">
        <f>IF(U130="znížená",N130,0)</f>
        <v>0</v>
      </c>
      <c r="BG130" s="134">
        <f>IF(U130="zákl. prenesená",N130,0)</f>
        <v>0</v>
      </c>
      <c r="BH130" s="134">
        <f>IF(U130="zníž. prenesená",N130,0)</f>
        <v>0</v>
      </c>
      <c r="BI130" s="134">
        <f>IF(U130="nulová",N130,0)</f>
        <v>0</v>
      </c>
      <c r="BJ130" s="20" t="s">
        <v>130</v>
      </c>
      <c r="BK130" s="220">
        <f>ROUND(L130*K130,3)</f>
        <v>0</v>
      </c>
      <c r="BL130" s="20" t="s">
        <v>172</v>
      </c>
      <c r="BM130" s="20" t="s">
        <v>322</v>
      </c>
    </row>
    <row r="131" s="1" customFormat="1" ht="38.25" customHeight="1">
      <c r="B131" s="175"/>
      <c r="C131" s="211" t="s">
        <v>268</v>
      </c>
      <c r="D131" s="211" t="s">
        <v>152</v>
      </c>
      <c r="E131" s="212" t="s">
        <v>323</v>
      </c>
      <c r="F131" s="213" t="s">
        <v>324</v>
      </c>
      <c r="G131" s="213"/>
      <c r="H131" s="213"/>
      <c r="I131" s="213"/>
      <c r="J131" s="214" t="s">
        <v>318</v>
      </c>
      <c r="K131" s="215">
        <v>42.5</v>
      </c>
      <c r="L131" s="216">
        <v>0</v>
      </c>
      <c r="M131" s="216"/>
      <c r="N131" s="215">
        <f>ROUND(L131*K131,3)</f>
        <v>0</v>
      </c>
      <c r="O131" s="215"/>
      <c r="P131" s="215"/>
      <c r="Q131" s="215"/>
      <c r="R131" s="179"/>
      <c r="T131" s="217" t="s">
        <v>5</v>
      </c>
      <c r="U131" s="54" t="s">
        <v>44</v>
      </c>
      <c r="V131" s="45"/>
      <c r="W131" s="218">
        <f>V131*K131</f>
        <v>0</v>
      </c>
      <c r="X131" s="218">
        <v>0</v>
      </c>
      <c r="Y131" s="218">
        <f>X131*K131</f>
        <v>0</v>
      </c>
      <c r="Z131" s="218">
        <v>0</v>
      </c>
      <c r="AA131" s="219">
        <f>Z131*K131</f>
        <v>0</v>
      </c>
      <c r="AR131" s="20" t="s">
        <v>172</v>
      </c>
      <c r="AT131" s="20" t="s">
        <v>152</v>
      </c>
      <c r="AU131" s="20" t="s">
        <v>130</v>
      </c>
      <c r="AY131" s="20" t="s">
        <v>151</v>
      </c>
      <c r="BE131" s="134">
        <f>IF(U131="základná",N131,0)</f>
        <v>0</v>
      </c>
      <c r="BF131" s="134">
        <f>IF(U131="znížená",N131,0)</f>
        <v>0</v>
      </c>
      <c r="BG131" s="134">
        <f>IF(U131="zákl. prenesená",N131,0)</f>
        <v>0</v>
      </c>
      <c r="BH131" s="134">
        <f>IF(U131="zníž. prenesená",N131,0)</f>
        <v>0</v>
      </c>
      <c r="BI131" s="134">
        <f>IF(U131="nulová",N131,0)</f>
        <v>0</v>
      </c>
      <c r="BJ131" s="20" t="s">
        <v>130</v>
      </c>
      <c r="BK131" s="220">
        <f>ROUND(L131*K131,3)</f>
        <v>0</v>
      </c>
      <c r="BL131" s="20" t="s">
        <v>172</v>
      </c>
      <c r="BM131" s="20" t="s">
        <v>325</v>
      </c>
    </row>
    <row r="132" s="1" customFormat="1" ht="38.25" customHeight="1">
      <c r="B132" s="175"/>
      <c r="C132" s="211" t="s">
        <v>272</v>
      </c>
      <c r="D132" s="211" t="s">
        <v>152</v>
      </c>
      <c r="E132" s="212" t="s">
        <v>326</v>
      </c>
      <c r="F132" s="213" t="s">
        <v>327</v>
      </c>
      <c r="G132" s="213"/>
      <c r="H132" s="213"/>
      <c r="I132" s="213"/>
      <c r="J132" s="214" t="s">
        <v>318</v>
      </c>
      <c r="K132" s="215">
        <v>42.5</v>
      </c>
      <c r="L132" s="216">
        <v>0</v>
      </c>
      <c r="M132" s="216"/>
      <c r="N132" s="215">
        <f>ROUND(L132*K132,3)</f>
        <v>0</v>
      </c>
      <c r="O132" s="215"/>
      <c r="P132" s="215"/>
      <c r="Q132" s="215"/>
      <c r="R132" s="179"/>
      <c r="T132" s="217" t="s">
        <v>5</v>
      </c>
      <c r="U132" s="54" t="s">
        <v>44</v>
      </c>
      <c r="V132" s="45"/>
      <c r="W132" s="218">
        <f>V132*K132</f>
        <v>0</v>
      </c>
      <c r="X132" s="218">
        <v>0</v>
      </c>
      <c r="Y132" s="218">
        <f>X132*K132</f>
        <v>0</v>
      </c>
      <c r="Z132" s="218">
        <v>0</v>
      </c>
      <c r="AA132" s="219">
        <f>Z132*K132</f>
        <v>0</v>
      </c>
      <c r="AR132" s="20" t="s">
        <v>172</v>
      </c>
      <c r="AT132" s="20" t="s">
        <v>152</v>
      </c>
      <c r="AU132" s="20" t="s">
        <v>130</v>
      </c>
      <c r="AY132" s="20" t="s">
        <v>151</v>
      </c>
      <c r="BE132" s="134">
        <f>IF(U132="základná",N132,0)</f>
        <v>0</v>
      </c>
      <c r="BF132" s="134">
        <f>IF(U132="znížená",N132,0)</f>
        <v>0</v>
      </c>
      <c r="BG132" s="134">
        <f>IF(U132="zákl. prenesená",N132,0)</f>
        <v>0</v>
      </c>
      <c r="BH132" s="134">
        <f>IF(U132="zníž. prenesená",N132,0)</f>
        <v>0</v>
      </c>
      <c r="BI132" s="134">
        <f>IF(U132="nulová",N132,0)</f>
        <v>0</v>
      </c>
      <c r="BJ132" s="20" t="s">
        <v>130</v>
      </c>
      <c r="BK132" s="220">
        <f>ROUND(L132*K132,3)</f>
        <v>0</v>
      </c>
      <c r="BL132" s="20" t="s">
        <v>172</v>
      </c>
      <c r="BM132" s="20" t="s">
        <v>328</v>
      </c>
    </row>
    <row r="133" s="1" customFormat="1" ht="51" customHeight="1">
      <c r="B133" s="175"/>
      <c r="C133" s="211" t="s">
        <v>10</v>
      </c>
      <c r="D133" s="211" t="s">
        <v>152</v>
      </c>
      <c r="E133" s="212" t="s">
        <v>329</v>
      </c>
      <c r="F133" s="213" t="s">
        <v>330</v>
      </c>
      <c r="G133" s="213"/>
      <c r="H133" s="213"/>
      <c r="I133" s="213"/>
      <c r="J133" s="214" t="s">
        <v>318</v>
      </c>
      <c r="K133" s="215">
        <v>142.285</v>
      </c>
      <c r="L133" s="216">
        <v>0</v>
      </c>
      <c r="M133" s="216"/>
      <c r="N133" s="215">
        <f>ROUND(L133*K133,3)</f>
        <v>0</v>
      </c>
      <c r="O133" s="215"/>
      <c r="P133" s="215"/>
      <c r="Q133" s="215"/>
      <c r="R133" s="179"/>
      <c r="T133" s="217" t="s">
        <v>5</v>
      </c>
      <c r="U133" s="54" t="s">
        <v>44</v>
      </c>
      <c r="V133" s="45"/>
      <c r="W133" s="218">
        <f>V133*K133</f>
        <v>0</v>
      </c>
      <c r="X133" s="218">
        <v>0</v>
      </c>
      <c r="Y133" s="218">
        <f>X133*K133</f>
        <v>0</v>
      </c>
      <c r="Z133" s="218">
        <v>0</v>
      </c>
      <c r="AA133" s="219">
        <f>Z133*K133</f>
        <v>0</v>
      </c>
      <c r="AR133" s="20" t="s">
        <v>172</v>
      </c>
      <c r="AT133" s="20" t="s">
        <v>152</v>
      </c>
      <c r="AU133" s="20" t="s">
        <v>130</v>
      </c>
      <c r="AY133" s="20" t="s">
        <v>151</v>
      </c>
      <c r="BE133" s="134">
        <f>IF(U133="základná",N133,0)</f>
        <v>0</v>
      </c>
      <c r="BF133" s="134">
        <f>IF(U133="znížená",N133,0)</f>
        <v>0</v>
      </c>
      <c r="BG133" s="134">
        <f>IF(U133="zákl. prenesená",N133,0)</f>
        <v>0</v>
      </c>
      <c r="BH133" s="134">
        <f>IF(U133="zníž. prenesená",N133,0)</f>
        <v>0</v>
      </c>
      <c r="BI133" s="134">
        <f>IF(U133="nulová",N133,0)</f>
        <v>0</v>
      </c>
      <c r="BJ133" s="20" t="s">
        <v>130</v>
      </c>
      <c r="BK133" s="220">
        <f>ROUND(L133*K133,3)</f>
        <v>0</v>
      </c>
      <c r="BL133" s="20" t="s">
        <v>172</v>
      </c>
      <c r="BM133" s="20" t="s">
        <v>331</v>
      </c>
    </row>
    <row r="134" s="1" customFormat="1" ht="25.5" customHeight="1">
      <c r="B134" s="175"/>
      <c r="C134" s="211" t="s">
        <v>236</v>
      </c>
      <c r="D134" s="211" t="s">
        <v>152</v>
      </c>
      <c r="E134" s="212" t="s">
        <v>332</v>
      </c>
      <c r="F134" s="213" t="s">
        <v>333</v>
      </c>
      <c r="G134" s="213"/>
      <c r="H134" s="213"/>
      <c r="I134" s="213"/>
      <c r="J134" s="214" t="s">
        <v>318</v>
      </c>
      <c r="K134" s="215">
        <v>173.785</v>
      </c>
      <c r="L134" s="216">
        <v>0</v>
      </c>
      <c r="M134" s="216"/>
      <c r="N134" s="215">
        <f>ROUND(L134*K134,3)</f>
        <v>0</v>
      </c>
      <c r="O134" s="215"/>
      <c r="P134" s="215"/>
      <c r="Q134" s="215"/>
      <c r="R134" s="179"/>
      <c r="T134" s="217" t="s">
        <v>5</v>
      </c>
      <c r="U134" s="54" t="s">
        <v>44</v>
      </c>
      <c r="V134" s="45"/>
      <c r="W134" s="218">
        <f>V134*K134</f>
        <v>0</v>
      </c>
      <c r="X134" s="218">
        <v>0</v>
      </c>
      <c r="Y134" s="218">
        <f>X134*K134</f>
        <v>0</v>
      </c>
      <c r="Z134" s="218">
        <v>0</v>
      </c>
      <c r="AA134" s="219">
        <f>Z134*K134</f>
        <v>0</v>
      </c>
      <c r="AR134" s="20" t="s">
        <v>172</v>
      </c>
      <c r="AT134" s="20" t="s">
        <v>152</v>
      </c>
      <c r="AU134" s="20" t="s">
        <v>130</v>
      </c>
      <c r="AY134" s="20" t="s">
        <v>151</v>
      </c>
      <c r="BE134" s="134">
        <f>IF(U134="základná",N134,0)</f>
        <v>0</v>
      </c>
      <c r="BF134" s="134">
        <f>IF(U134="znížená",N134,0)</f>
        <v>0</v>
      </c>
      <c r="BG134" s="134">
        <f>IF(U134="zákl. prenesená",N134,0)</f>
        <v>0</v>
      </c>
      <c r="BH134" s="134">
        <f>IF(U134="zníž. prenesená",N134,0)</f>
        <v>0</v>
      </c>
      <c r="BI134" s="134">
        <f>IF(U134="nulová",N134,0)</f>
        <v>0</v>
      </c>
      <c r="BJ134" s="20" t="s">
        <v>130</v>
      </c>
      <c r="BK134" s="220">
        <f>ROUND(L134*K134,3)</f>
        <v>0</v>
      </c>
      <c r="BL134" s="20" t="s">
        <v>172</v>
      </c>
      <c r="BM134" s="20" t="s">
        <v>334</v>
      </c>
    </row>
    <row r="135" s="1" customFormat="1" ht="25.5" customHeight="1">
      <c r="B135" s="175"/>
      <c r="C135" s="211" t="s">
        <v>244</v>
      </c>
      <c r="D135" s="211" t="s">
        <v>152</v>
      </c>
      <c r="E135" s="212" t="s">
        <v>335</v>
      </c>
      <c r="F135" s="213" t="s">
        <v>336</v>
      </c>
      <c r="G135" s="213"/>
      <c r="H135" s="213"/>
      <c r="I135" s="213"/>
      <c r="J135" s="214" t="s">
        <v>318</v>
      </c>
      <c r="K135" s="215">
        <v>173.785</v>
      </c>
      <c r="L135" s="216">
        <v>0</v>
      </c>
      <c r="M135" s="216"/>
      <c r="N135" s="215">
        <f>ROUND(L135*K135,3)</f>
        <v>0</v>
      </c>
      <c r="O135" s="215"/>
      <c r="P135" s="215"/>
      <c r="Q135" s="215"/>
      <c r="R135" s="179"/>
      <c r="T135" s="217" t="s">
        <v>5</v>
      </c>
      <c r="U135" s="54" t="s">
        <v>44</v>
      </c>
      <c r="V135" s="45"/>
      <c r="W135" s="218">
        <f>V135*K135</f>
        <v>0</v>
      </c>
      <c r="X135" s="218">
        <v>0</v>
      </c>
      <c r="Y135" s="218">
        <f>X135*K135</f>
        <v>0</v>
      </c>
      <c r="Z135" s="218">
        <v>0</v>
      </c>
      <c r="AA135" s="219">
        <f>Z135*K135</f>
        <v>0</v>
      </c>
      <c r="AR135" s="20" t="s">
        <v>172</v>
      </c>
      <c r="AT135" s="20" t="s">
        <v>152</v>
      </c>
      <c r="AU135" s="20" t="s">
        <v>130</v>
      </c>
      <c r="AY135" s="20" t="s">
        <v>151</v>
      </c>
      <c r="BE135" s="134">
        <f>IF(U135="základná",N135,0)</f>
        <v>0</v>
      </c>
      <c r="BF135" s="134">
        <f>IF(U135="znížená",N135,0)</f>
        <v>0</v>
      </c>
      <c r="BG135" s="134">
        <f>IF(U135="zákl. prenesená",N135,0)</f>
        <v>0</v>
      </c>
      <c r="BH135" s="134">
        <f>IF(U135="zníž. prenesená",N135,0)</f>
        <v>0</v>
      </c>
      <c r="BI135" s="134">
        <f>IF(U135="nulová",N135,0)</f>
        <v>0</v>
      </c>
      <c r="BJ135" s="20" t="s">
        <v>130</v>
      </c>
      <c r="BK135" s="220">
        <f>ROUND(L135*K135,3)</f>
        <v>0</v>
      </c>
      <c r="BL135" s="20" t="s">
        <v>172</v>
      </c>
      <c r="BM135" s="20" t="s">
        <v>337</v>
      </c>
    </row>
    <row r="136" s="1" customFormat="1" ht="38.25" customHeight="1">
      <c r="B136" s="175"/>
      <c r="C136" s="211" t="s">
        <v>248</v>
      </c>
      <c r="D136" s="211" t="s">
        <v>152</v>
      </c>
      <c r="E136" s="212" t="s">
        <v>338</v>
      </c>
      <c r="F136" s="213" t="s">
        <v>339</v>
      </c>
      <c r="G136" s="213"/>
      <c r="H136" s="213"/>
      <c r="I136" s="213"/>
      <c r="J136" s="214" t="s">
        <v>318</v>
      </c>
      <c r="K136" s="215">
        <v>868.92499999999995</v>
      </c>
      <c r="L136" s="216">
        <v>0</v>
      </c>
      <c r="M136" s="216"/>
      <c r="N136" s="215">
        <f>ROUND(L136*K136,3)</f>
        <v>0</v>
      </c>
      <c r="O136" s="215"/>
      <c r="P136" s="215"/>
      <c r="Q136" s="215"/>
      <c r="R136" s="179"/>
      <c r="T136" s="217" t="s">
        <v>5</v>
      </c>
      <c r="U136" s="54" t="s">
        <v>44</v>
      </c>
      <c r="V136" s="45"/>
      <c r="W136" s="218">
        <f>V136*K136</f>
        <v>0</v>
      </c>
      <c r="X136" s="218">
        <v>0</v>
      </c>
      <c r="Y136" s="218">
        <f>X136*K136</f>
        <v>0</v>
      </c>
      <c r="Z136" s="218">
        <v>0</v>
      </c>
      <c r="AA136" s="219">
        <f>Z136*K136</f>
        <v>0</v>
      </c>
      <c r="AR136" s="20" t="s">
        <v>172</v>
      </c>
      <c r="AT136" s="20" t="s">
        <v>152</v>
      </c>
      <c r="AU136" s="20" t="s">
        <v>130</v>
      </c>
      <c r="AY136" s="20" t="s">
        <v>151</v>
      </c>
      <c r="BE136" s="134">
        <f>IF(U136="základná",N136,0)</f>
        <v>0</v>
      </c>
      <c r="BF136" s="134">
        <f>IF(U136="znížená",N136,0)</f>
        <v>0</v>
      </c>
      <c r="BG136" s="134">
        <f>IF(U136="zákl. prenesená",N136,0)</f>
        <v>0</v>
      </c>
      <c r="BH136" s="134">
        <f>IF(U136="zníž. prenesená",N136,0)</f>
        <v>0</v>
      </c>
      <c r="BI136" s="134">
        <f>IF(U136="nulová",N136,0)</f>
        <v>0</v>
      </c>
      <c r="BJ136" s="20" t="s">
        <v>130</v>
      </c>
      <c r="BK136" s="220">
        <f>ROUND(L136*K136,3)</f>
        <v>0</v>
      </c>
      <c r="BL136" s="20" t="s">
        <v>172</v>
      </c>
      <c r="BM136" s="20" t="s">
        <v>340</v>
      </c>
    </row>
    <row r="137" s="1" customFormat="1" ht="38.25" customHeight="1">
      <c r="B137" s="175"/>
      <c r="C137" s="211" t="s">
        <v>232</v>
      </c>
      <c r="D137" s="211" t="s">
        <v>152</v>
      </c>
      <c r="E137" s="212" t="s">
        <v>341</v>
      </c>
      <c r="F137" s="213" t="s">
        <v>342</v>
      </c>
      <c r="G137" s="213"/>
      <c r="H137" s="213"/>
      <c r="I137" s="213"/>
      <c r="J137" s="214" t="s">
        <v>318</v>
      </c>
      <c r="K137" s="215">
        <v>173.785</v>
      </c>
      <c r="L137" s="216">
        <v>0</v>
      </c>
      <c r="M137" s="216"/>
      <c r="N137" s="215">
        <f>ROUND(L137*K137,3)</f>
        <v>0</v>
      </c>
      <c r="O137" s="215"/>
      <c r="P137" s="215"/>
      <c r="Q137" s="215"/>
      <c r="R137" s="179"/>
      <c r="T137" s="217" t="s">
        <v>5</v>
      </c>
      <c r="U137" s="54" t="s">
        <v>44</v>
      </c>
      <c r="V137" s="45"/>
      <c r="W137" s="218">
        <f>V137*K137</f>
        <v>0</v>
      </c>
      <c r="X137" s="218">
        <v>0</v>
      </c>
      <c r="Y137" s="218">
        <f>X137*K137</f>
        <v>0</v>
      </c>
      <c r="Z137" s="218">
        <v>0</v>
      </c>
      <c r="AA137" s="219">
        <f>Z137*K137</f>
        <v>0</v>
      </c>
      <c r="AR137" s="20" t="s">
        <v>172</v>
      </c>
      <c r="AT137" s="20" t="s">
        <v>152</v>
      </c>
      <c r="AU137" s="20" t="s">
        <v>130</v>
      </c>
      <c r="AY137" s="20" t="s">
        <v>151</v>
      </c>
      <c r="BE137" s="134">
        <f>IF(U137="základná",N137,0)</f>
        <v>0</v>
      </c>
      <c r="BF137" s="134">
        <f>IF(U137="znížená",N137,0)</f>
        <v>0</v>
      </c>
      <c r="BG137" s="134">
        <f>IF(U137="zákl. prenesená",N137,0)</f>
        <v>0</v>
      </c>
      <c r="BH137" s="134">
        <f>IF(U137="zníž. prenesená",N137,0)</f>
        <v>0</v>
      </c>
      <c r="BI137" s="134">
        <f>IF(U137="nulová",N137,0)</f>
        <v>0</v>
      </c>
      <c r="BJ137" s="20" t="s">
        <v>130</v>
      </c>
      <c r="BK137" s="220">
        <f>ROUND(L137*K137,3)</f>
        <v>0</v>
      </c>
      <c r="BL137" s="20" t="s">
        <v>172</v>
      </c>
      <c r="BM137" s="20" t="s">
        <v>343</v>
      </c>
    </row>
    <row r="138" s="1" customFormat="1" ht="16.5" customHeight="1">
      <c r="B138" s="175"/>
      <c r="C138" s="211" t="s">
        <v>252</v>
      </c>
      <c r="D138" s="211" t="s">
        <v>152</v>
      </c>
      <c r="E138" s="212" t="s">
        <v>344</v>
      </c>
      <c r="F138" s="213" t="s">
        <v>345</v>
      </c>
      <c r="G138" s="213"/>
      <c r="H138" s="213"/>
      <c r="I138" s="213"/>
      <c r="J138" s="214" t="s">
        <v>318</v>
      </c>
      <c r="K138" s="215">
        <v>173.785</v>
      </c>
      <c r="L138" s="216">
        <v>0</v>
      </c>
      <c r="M138" s="216"/>
      <c r="N138" s="215">
        <f>ROUND(L138*K138,3)</f>
        <v>0</v>
      </c>
      <c r="O138" s="215"/>
      <c r="P138" s="215"/>
      <c r="Q138" s="215"/>
      <c r="R138" s="179"/>
      <c r="T138" s="217" t="s">
        <v>5</v>
      </c>
      <c r="U138" s="54" t="s">
        <v>44</v>
      </c>
      <c r="V138" s="45"/>
      <c r="W138" s="218">
        <f>V138*K138</f>
        <v>0</v>
      </c>
      <c r="X138" s="218">
        <v>0</v>
      </c>
      <c r="Y138" s="218">
        <f>X138*K138</f>
        <v>0</v>
      </c>
      <c r="Z138" s="218">
        <v>0</v>
      </c>
      <c r="AA138" s="219">
        <f>Z138*K138</f>
        <v>0</v>
      </c>
      <c r="AR138" s="20" t="s">
        <v>172</v>
      </c>
      <c r="AT138" s="20" t="s">
        <v>152</v>
      </c>
      <c r="AU138" s="20" t="s">
        <v>130</v>
      </c>
      <c r="AY138" s="20" t="s">
        <v>151</v>
      </c>
      <c r="BE138" s="134">
        <f>IF(U138="základná",N138,0)</f>
        <v>0</v>
      </c>
      <c r="BF138" s="134">
        <f>IF(U138="znížená",N138,0)</f>
        <v>0</v>
      </c>
      <c r="BG138" s="134">
        <f>IF(U138="zákl. prenesená",N138,0)</f>
        <v>0</v>
      </c>
      <c r="BH138" s="134">
        <f>IF(U138="zníž. prenesená",N138,0)</f>
        <v>0</v>
      </c>
      <c r="BI138" s="134">
        <f>IF(U138="nulová",N138,0)</f>
        <v>0</v>
      </c>
      <c r="BJ138" s="20" t="s">
        <v>130</v>
      </c>
      <c r="BK138" s="220">
        <f>ROUND(L138*K138,3)</f>
        <v>0</v>
      </c>
      <c r="BL138" s="20" t="s">
        <v>172</v>
      </c>
      <c r="BM138" s="20" t="s">
        <v>346</v>
      </c>
    </row>
    <row r="139" s="1" customFormat="1" ht="38.25" customHeight="1">
      <c r="B139" s="175"/>
      <c r="C139" s="211" t="s">
        <v>156</v>
      </c>
      <c r="D139" s="211" t="s">
        <v>152</v>
      </c>
      <c r="E139" s="212" t="s">
        <v>347</v>
      </c>
      <c r="F139" s="213" t="s">
        <v>348</v>
      </c>
      <c r="G139" s="213"/>
      <c r="H139" s="213"/>
      <c r="I139" s="213"/>
      <c r="J139" s="214" t="s">
        <v>318</v>
      </c>
      <c r="K139" s="215">
        <v>184.785</v>
      </c>
      <c r="L139" s="216">
        <v>0</v>
      </c>
      <c r="M139" s="216"/>
      <c r="N139" s="215">
        <f>ROUND(L139*K139,3)</f>
        <v>0</v>
      </c>
      <c r="O139" s="215"/>
      <c r="P139" s="215"/>
      <c r="Q139" s="215"/>
      <c r="R139" s="179"/>
      <c r="T139" s="217" t="s">
        <v>5</v>
      </c>
      <c r="U139" s="54" t="s">
        <v>44</v>
      </c>
      <c r="V139" s="45"/>
      <c r="W139" s="218">
        <f>V139*K139</f>
        <v>0</v>
      </c>
      <c r="X139" s="218">
        <v>0</v>
      </c>
      <c r="Y139" s="218">
        <f>X139*K139</f>
        <v>0</v>
      </c>
      <c r="Z139" s="218">
        <v>0</v>
      </c>
      <c r="AA139" s="219">
        <f>Z139*K139</f>
        <v>0</v>
      </c>
      <c r="AR139" s="20" t="s">
        <v>172</v>
      </c>
      <c r="AT139" s="20" t="s">
        <v>152</v>
      </c>
      <c r="AU139" s="20" t="s">
        <v>130</v>
      </c>
      <c r="AY139" s="20" t="s">
        <v>151</v>
      </c>
      <c r="BE139" s="134">
        <f>IF(U139="základná",N139,0)</f>
        <v>0</v>
      </c>
      <c r="BF139" s="134">
        <f>IF(U139="znížená",N139,0)</f>
        <v>0</v>
      </c>
      <c r="BG139" s="134">
        <f>IF(U139="zákl. prenesená",N139,0)</f>
        <v>0</v>
      </c>
      <c r="BH139" s="134">
        <f>IF(U139="zníž. prenesená",N139,0)</f>
        <v>0</v>
      </c>
      <c r="BI139" s="134">
        <f>IF(U139="nulová",N139,0)</f>
        <v>0</v>
      </c>
      <c r="BJ139" s="20" t="s">
        <v>130</v>
      </c>
      <c r="BK139" s="220">
        <f>ROUND(L139*K139,3)</f>
        <v>0</v>
      </c>
      <c r="BL139" s="20" t="s">
        <v>172</v>
      </c>
      <c r="BM139" s="20" t="s">
        <v>349</v>
      </c>
    </row>
    <row r="140" s="1" customFormat="1" ht="25.5" customHeight="1">
      <c r="B140" s="175"/>
      <c r="C140" s="211" t="s">
        <v>256</v>
      </c>
      <c r="D140" s="211" t="s">
        <v>152</v>
      </c>
      <c r="E140" s="212" t="s">
        <v>350</v>
      </c>
      <c r="F140" s="213" t="s">
        <v>351</v>
      </c>
      <c r="G140" s="213"/>
      <c r="H140" s="213"/>
      <c r="I140" s="213"/>
      <c r="J140" s="214" t="s">
        <v>223</v>
      </c>
      <c r="K140" s="215">
        <v>184.785</v>
      </c>
      <c r="L140" s="216">
        <v>0</v>
      </c>
      <c r="M140" s="216"/>
      <c r="N140" s="215">
        <f>ROUND(L140*K140,3)</f>
        <v>0</v>
      </c>
      <c r="O140" s="215"/>
      <c r="P140" s="215"/>
      <c r="Q140" s="215"/>
      <c r="R140" s="179"/>
      <c r="T140" s="217" t="s">
        <v>5</v>
      </c>
      <c r="U140" s="54" t="s">
        <v>44</v>
      </c>
      <c r="V140" s="45"/>
      <c r="W140" s="218">
        <f>V140*K140</f>
        <v>0</v>
      </c>
      <c r="X140" s="218">
        <v>0</v>
      </c>
      <c r="Y140" s="218">
        <f>X140*K140</f>
        <v>0</v>
      </c>
      <c r="Z140" s="218">
        <v>0</v>
      </c>
      <c r="AA140" s="219">
        <f>Z140*K140</f>
        <v>0</v>
      </c>
      <c r="AR140" s="20" t="s">
        <v>172</v>
      </c>
      <c r="AT140" s="20" t="s">
        <v>152</v>
      </c>
      <c r="AU140" s="20" t="s">
        <v>130</v>
      </c>
      <c r="AY140" s="20" t="s">
        <v>151</v>
      </c>
      <c r="BE140" s="134">
        <f>IF(U140="základná",N140,0)</f>
        <v>0</v>
      </c>
      <c r="BF140" s="134">
        <f>IF(U140="znížená",N140,0)</f>
        <v>0</v>
      </c>
      <c r="BG140" s="134">
        <f>IF(U140="zákl. prenesená",N140,0)</f>
        <v>0</v>
      </c>
      <c r="BH140" s="134">
        <f>IF(U140="zníž. prenesená",N140,0)</f>
        <v>0</v>
      </c>
      <c r="BI140" s="134">
        <f>IF(U140="nulová",N140,0)</f>
        <v>0</v>
      </c>
      <c r="BJ140" s="20" t="s">
        <v>130</v>
      </c>
      <c r="BK140" s="220">
        <f>ROUND(L140*K140,3)</f>
        <v>0</v>
      </c>
      <c r="BL140" s="20" t="s">
        <v>172</v>
      </c>
      <c r="BM140" s="20" t="s">
        <v>352</v>
      </c>
    </row>
    <row r="141" s="1" customFormat="1" ht="38.25" customHeight="1">
      <c r="B141" s="175"/>
      <c r="C141" s="211" t="s">
        <v>260</v>
      </c>
      <c r="D141" s="211" t="s">
        <v>152</v>
      </c>
      <c r="E141" s="212" t="s">
        <v>353</v>
      </c>
      <c r="F141" s="213" t="s">
        <v>354</v>
      </c>
      <c r="G141" s="213"/>
      <c r="H141" s="213"/>
      <c r="I141" s="213"/>
      <c r="J141" s="214" t="s">
        <v>318</v>
      </c>
      <c r="K141" s="215">
        <v>14.625</v>
      </c>
      <c r="L141" s="216">
        <v>0</v>
      </c>
      <c r="M141" s="216"/>
      <c r="N141" s="215">
        <f>ROUND(L141*K141,3)</f>
        <v>0</v>
      </c>
      <c r="O141" s="215"/>
      <c r="P141" s="215"/>
      <c r="Q141" s="215"/>
      <c r="R141" s="179"/>
      <c r="T141" s="217" t="s">
        <v>5</v>
      </c>
      <c r="U141" s="54" t="s">
        <v>44</v>
      </c>
      <c r="V141" s="45"/>
      <c r="W141" s="218">
        <f>V141*K141</f>
        <v>0</v>
      </c>
      <c r="X141" s="218">
        <v>0</v>
      </c>
      <c r="Y141" s="218">
        <f>X141*K141</f>
        <v>0</v>
      </c>
      <c r="Z141" s="218">
        <v>0</v>
      </c>
      <c r="AA141" s="219">
        <f>Z141*K141</f>
        <v>0</v>
      </c>
      <c r="AR141" s="20" t="s">
        <v>172</v>
      </c>
      <c r="AT141" s="20" t="s">
        <v>152</v>
      </c>
      <c r="AU141" s="20" t="s">
        <v>130</v>
      </c>
      <c r="AY141" s="20" t="s">
        <v>151</v>
      </c>
      <c r="BE141" s="134">
        <f>IF(U141="základná",N141,0)</f>
        <v>0</v>
      </c>
      <c r="BF141" s="134">
        <f>IF(U141="znížená",N141,0)</f>
        <v>0</v>
      </c>
      <c r="BG141" s="134">
        <f>IF(U141="zákl. prenesená",N141,0)</f>
        <v>0</v>
      </c>
      <c r="BH141" s="134">
        <f>IF(U141="zníž. prenesená",N141,0)</f>
        <v>0</v>
      </c>
      <c r="BI141" s="134">
        <f>IF(U141="nulová",N141,0)</f>
        <v>0</v>
      </c>
      <c r="BJ141" s="20" t="s">
        <v>130</v>
      </c>
      <c r="BK141" s="220">
        <f>ROUND(L141*K141,3)</f>
        <v>0</v>
      </c>
      <c r="BL141" s="20" t="s">
        <v>172</v>
      </c>
      <c r="BM141" s="20" t="s">
        <v>355</v>
      </c>
    </row>
    <row r="142" s="1" customFormat="1" ht="38.25" customHeight="1">
      <c r="B142" s="175"/>
      <c r="C142" s="211" t="s">
        <v>216</v>
      </c>
      <c r="D142" s="211" t="s">
        <v>152</v>
      </c>
      <c r="E142" s="212" t="s">
        <v>356</v>
      </c>
      <c r="F142" s="213" t="s">
        <v>357</v>
      </c>
      <c r="G142" s="213"/>
      <c r="H142" s="213"/>
      <c r="I142" s="213"/>
      <c r="J142" s="214" t="s">
        <v>318</v>
      </c>
      <c r="K142" s="215">
        <v>11</v>
      </c>
      <c r="L142" s="216">
        <v>0</v>
      </c>
      <c r="M142" s="216"/>
      <c r="N142" s="215">
        <f>ROUND(L142*K142,3)</f>
        <v>0</v>
      </c>
      <c r="O142" s="215"/>
      <c r="P142" s="215"/>
      <c r="Q142" s="215"/>
      <c r="R142" s="179"/>
      <c r="T142" s="217" t="s">
        <v>5</v>
      </c>
      <c r="U142" s="54" t="s">
        <v>44</v>
      </c>
      <c r="V142" s="45"/>
      <c r="W142" s="218">
        <f>V142*K142</f>
        <v>0</v>
      </c>
      <c r="X142" s="218">
        <v>0</v>
      </c>
      <c r="Y142" s="218">
        <f>X142*K142</f>
        <v>0</v>
      </c>
      <c r="Z142" s="218">
        <v>0</v>
      </c>
      <c r="AA142" s="219">
        <f>Z142*K142</f>
        <v>0</v>
      </c>
      <c r="AR142" s="20" t="s">
        <v>172</v>
      </c>
      <c r="AT142" s="20" t="s">
        <v>152</v>
      </c>
      <c r="AU142" s="20" t="s">
        <v>130</v>
      </c>
      <c r="AY142" s="20" t="s">
        <v>151</v>
      </c>
      <c r="BE142" s="134">
        <f>IF(U142="základná",N142,0)</f>
        <v>0</v>
      </c>
      <c r="BF142" s="134">
        <f>IF(U142="znížená",N142,0)</f>
        <v>0</v>
      </c>
      <c r="BG142" s="134">
        <f>IF(U142="zákl. prenesená",N142,0)</f>
        <v>0</v>
      </c>
      <c r="BH142" s="134">
        <f>IF(U142="zníž. prenesená",N142,0)</f>
        <v>0</v>
      </c>
      <c r="BI142" s="134">
        <f>IF(U142="nulová",N142,0)</f>
        <v>0</v>
      </c>
      <c r="BJ142" s="20" t="s">
        <v>130</v>
      </c>
      <c r="BK142" s="220">
        <f>ROUND(L142*K142,3)</f>
        <v>0</v>
      </c>
      <c r="BL142" s="20" t="s">
        <v>172</v>
      </c>
      <c r="BM142" s="20" t="s">
        <v>358</v>
      </c>
    </row>
    <row r="143" s="1" customFormat="1" ht="25.5" customHeight="1">
      <c r="B143" s="175"/>
      <c r="C143" s="211" t="s">
        <v>220</v>
      </c>
      <c r="D143" s="211" t="s">
        <v>152</v>
      </c>
      <c r="E143" s="212" t="s">
        <v>359</v>
      </c>
      <c r="F143" s="213" t="s">
        <v>360</v>
      </c>
      <c r="G143" s="213"/>
      <c r="H143" s="213"/>
      <c r="I143" s="213"/>
      <c r="J143" s="214" t="s">
        <v>361</v>
      </c>
      <c r="K143" s="215">
        <v>125</v>
      </c>
      <c r="L143" s="216">
        <v>0</v>
      </c>
      <c r="M143" s="216"/>
      <c r="N143" s="215">
        <f>ROUND(L143*K143,3)</f>
        <v>0</v>
      </c>
      <c r="O143" s="215"/>
      <c r="P143" s="215"/>
      <c r="Q143" s="215"/>
      <c r="R143" s="179"/>
      <c r="T143" s="217" t="s">
        <v>5</v>
      </c>
      <c r="U143" s="54" t="s">
        <v>44</v>
      </c>
      <c r="V143" s="45"/>
      <c r="W143" s="218">
        <f>V143*K143</f>
        <v>0</v>
      </c>
      <c r="X143" s="218">
        <v>0</v>
      </c>
      <c r="Y143" s="218">
        <f>X143*K143</f>
        <v>0</v>
      </c>
      <c r="Z143" s="218">
        <v>0</v>
      </c>
      <c r="AA143" s="219">
        <f>Z143*K143</f>
        <v>0</v>
      </c>
      <c r="AR143" s="20" t="s">
        <v>172</v>
      </c>
      <c r="AT143" s="20" t="s">
        <v>152</v>
      </c>
      <c r="AU143" s="20" t="s">
        <v>130</v>
      </c>
      <c r="AY143" s="20" t="s">
        <v>151</v>
      </c>
      <c r="BE143" s="134">
        <f>IF(U143="základná",N143,0)</f>
        <v>0</v>
      </c>
      <c r="BF143" s="134">
        <f>IF(U143="znížená",N143,0)</f>
        <v>0</v>
      </c>
      <c r="BG143" s="134">
        <f>IF(U143="zákl. prenesená",N143,0)</f>
        <v>0</v>
      </c>
      <c r="BH143" s="134">
        <f>IF(U143="zníž. prenesená",N143,0)</f>
        <v>0</v>
      </c>
      <c r="BI143" s="134">
        <f>IF(U143="nulová",N143,0)</f>
        <v>0</v>
      </c>
      <c r="BJ143" s="20" t="s">
        <v>130</v>
      </c>
      <c r="BK143" s="220">
        <f>ROUND(L143*K143,3)</f>
        <v>0</v>
      </c>
      <c r="BL143" s="20" t="s">
        <v>172</v>
      </c>
      <c r="BM143" s="20" t="s">
        <v>362</v>
      </c>
    </row>
    <row r="144" s="9" customFormat="1" ht="29.88" customHeight="1">
      <c r="B144" s="197"/>
      <c r="C144" s="198"/>
      <c r="D144" s="208" t="s">
        <v>309</v>
      </c>
      <c r="E144" s="208"/>
      <c r="F144" s="208"/>
      <c r="G144" s="208"/>
      <c r="H144" s="208"/>
      <c r="I144" s="208"/>
      <c r="J144" s="208"/>
      <c r="K144" s="208"/>
      <c r="L144" s="208"/>
      <c r="M144" s="208"/>
      <c r="N144" s="227">
        <f>BK144</f>
        <v>0</v>
      </c>
      <c r="O144" s="228"/>
      <c r="P144" s="228"/>
      <c r="Q144" s="228"/>
      <c r="R144" s="201"/>
      <c r="T144" s="202"/>
      <c r="U144" s="198"/>
      <c r="V144" s="198"/>
      <c r="W144" s="203">
        <f>SUM(W145:W150)</f>
        <v>0</v>
      </c>
      <c r="X144" s="198"/>
      <c r="Y144" s="203">
        <f>SUM(Y145:Y150)</f>
        <v>344.92698799999999</v>
      </c>
      <c r="Z144" s="198"/>
      <c r="AA144" s="204">
        <f>SUM(AA145:AA150)</f>
        <v>0</v>
      </c>
      <c r="AR144" s="205" t="s">
        <v>85</v>
      </c>
      <c r="AT144" s="206" t="s">
        <v>76</v>
      </c>
      <c r="AU144" s="206" t="s">
        <v>85</v>
      </c>
      <c r="AY144" s="205" t="s">
        <v>151</v>
      </c>
      <c r="BK144" s="207">
        <f>SUM(BK145:BK150)</f>
        <v>0</v>
      </c>
    </row>
    <row r="145" s="1" customFormat="1" ht="38.25" customHeight="1">
      <c r="B145" s="175"/>
      <c r="C145" s="211" t="s">
        <v>363</v>
      </c>
      <c r="D145" s="211" t="s">
        <v>152</v>
      </c>
      <c r="E145" s="212" t="s">
        <v>364</v>
      </c>
      <c r="F145" s="213" t="s">
        <v>365</v>
      </c>
      <c r="G145" s="213"/>
      <c r="H145" s="213"/>
      <c r="I145" s="213"/>
      <c r="J145" s="214" t="s">
        <v>318</v>
      </c>
      <c r="K145" s="215">
        <v>158.035</v>
      </c>
      <c r="L145" s="216">
        <v>0</v>
      </c>
      <c r="M145" s="216"/>
      <c r="N145" s="215">
        <f>ROUND(L145*K145,3)</f>
        <v>0</v>
      </c>
      <c r="O145" s="215"/>
      <c r="P145" s="215"/>
      <c r="Q145" s="215"/>
      <c r="R145" s="179"/>
      <c r="T145" s="217" t="s">
        <v>5</v>
      </c>
      <c r="U145" s="54" t="s">
        <v>44</v>
      </c>
      <c r="V145" s="45"/>
      <c r="W145" s="218">
        <f>V145*K145</f>
        <v>0</v>
      </c>
      <c r="X145" s="218">
        <v>2.004</v>
      </c>
      <c r="Y145" s="218">
        <f>X145*K145</f>
        <v>316.70213999999999</v>
      </c>
      <c r="Z145" s="218">
        <v>0</v>
      </c>
      <c r="AA145" s="219">
        <f>Z145*K145</f>
        <v>0</v>
      </c>
      <c r="AR145" s="20" t="s">
        <v>172</v>
      </c>
      <c r="AT145" s="20" t="s">
        <v>152</v>
      </c>
      <c r="AU145" s="20" t="s">
        <v>130</v>
      </c>
      <c r="AY145" s="20" t="s">
        <v>151</v>
      </c>
      <c r="BE145" s="134">
        <f>IF(U145="základná",N145,0)</f>
        <v>0</v>
      </c>
      <c r="BF145" s="134">
        <f>IF(U145="znížená",N145,0)</f>
        <v>0</v>
      </c>
      <c r="BG145" s="134">
        <f>IF(U145="zákl. prenesená",N145,0)</f>
        <v>0</v>
      </c>
      <c r="BH145" s="134">
        <f>IF(U145="zníž. prenesená",N145,0)</f>
        <v>0</v>
      </c>
      <c r="BI145" s="134">
        <f>IF(U145="nulová",N145,0)</f>
        <v>0</v>
      </c>
      <c r="BJ145" s="20" t="s">
        <v>130</v>
      </c>
      <c r="BK145" s="220">
        <f>ROUND(L145*K145,3)</f>
        <v>0</v>
      </c>
      <c r="BL145" s="20" t="s">
        <v>172</v>
      </c>
      <c r="BM145" s="20" t="s">
        <v>366</v>
      </c>
    </row>
    <row r="146" s="1" customFormat="1" ht="38.25" customHeight="1">
      <c r="B146" s="175"/>
      <c r="C146" s="211" t="s">
        <v>172</v>
      </c>
      <c r="D146" s="211" t="s">
        <v>152</v>
      </c>
      <c r="E146" s="212" t="s">
        <v>367</v>
      </c>
      <c r="F146" s="213" t="s">
        <v>368</v>
      </c>
      <c r="G146" s="213"/>
      <c r="H146" s="213"/>
      <c r="I146" s="213"/>
      <c r="J146" s="214" t="s">
        <v>361</v>
      </c>
      <c r="K146" s="215">
        <v>172.97999999999999</v>
      </c>
      <c r="L146" s="216">
        <v>0</v>
      </c>
      <c r="M146" s="216"/>
      <c r="N146" s="215">
        <f>ROUND(L146*K146,3)</f>
        <v>0</v>
      </c>
      <c r="O146" s="215"/>
      <c r="P146" s="215"/>
      <c r="Q146" s="215"/>
      <c r="R146" s="179"/>
      <c r="T146" s="217" t="s">
        <v>5</v>
      </c>
      <c r="U146" s="54" t="s">
        <v>44</v>
      </c>
      <c r="V146" s="45"/>
      <c r="W146" s="218">
        <f>V146*K146</f>
        <v>0</v>
      </c>
      <c r="X146" s="218">
        <v>0.00035</v>
      </c>
      <c r="Y146" s="218">
        <f>X146*K146</f>
        <v>0.060542999999999993</v>
      </c>
      <c r="Z146" s="218">
        <v>0</v>
      </c>
      <c r="AA146" s="219">
        <f>Z146*K146</f>
        <v>0</v>
      </c>
      <c r="AR146" s="20" t="s">
        <v>172</v>
      </c>
      <c r="AT146" s="20" t="s">
        <v>152</v>
      </c>
      <c r="AU146" s="20" t="s">
        <v>130</v>
      </c>
      <c r="AY146" s="20" t="s">
        <v>151</v>
      </c>
      <c r="BE146" s="134">
        <f>IF(U146="základná",N146,0)</f>
        <v>0</v>
      </c>
      <c r="BF146" s="134">
        <f>IF(U146="znížená",N146,0)</f>
        <v>0</v>
      </c>
      <c r="BG146" s="134">
        <f>IF(U146="zákl. prenesená",N146,0)</f>
        <v>0</v>
      </c>
      <c r="BH146" s="134">
        <f>IF(U146="zníž. prenesená",N146,0)</f>
        <v>0</v>
      </c>
      <c r="BI146" s="134">
        <f>IF(U146="nulová",N146,0)</f>
        <v>0</v>
      </c>
      <c r="BJ146" s="20" t="s">
        <v>130</v>
      </c>
      <c r="BK146" s="220">
        <f>ROUND(L146*K146,3)</f>
        <v>0</v>
      </c>
      <c r="BL146" s="20" t="s">
        <v>172</v>
      </c>
      <c r="BM146" s="20" t="s">
        <v>369</v>
      </c>
    </row>
    <row r="147" s="1" customFormat="1" ht="25.5" customHeight="1">
      <c r="B147" s="175"/>
      <c r="C147" s="221" t="s">
        <v>176</v>
      </c>
      <c r="D147" s="221" t="s">
        <v>158</v>
      </c>
      <c r="E147" s="222" t="s">
        <v>370</v>
      </c>
      <c r="F147" s="223" t="s">
        <v>371</v>
      </c>
      <c r="G147" s="223"/>
      <c r="H147" s="223"/>
      <c r="I147" s="223"/>
      <c r="J147" s="224" t="s">
        <v>361</v>
      </c>
      <c r="K147" s="225">
        <v>176.44</v>
      </c>
      <c r="L147" s="226">
        <v>0</v>
      </c>
      <c r="M147" s="226"/>
      <c r="N147" s="225">
        <f>ROUND(L147*K147,3)</f>
        <v>0</v>
      </c>
      <c r="O147" s="215"/>
      <c r="P147" s="215"/>
      <c r="Q147" s="215"/>
      <c r="R147" s="179"/>
      <c r="T147" s="217" t="s">
        <v>5</v>
      </c>
      <c r="U147" s="54" t="s">
        <v>44</v>
      </c>
      <c r="V147" s="45"/>
      <c r="W147" s="218">
        <f>V147*K147</f>
        <v>0</v>
      </c>
      <c r="X147" s="218">
        <v>0.00020000000000000001</v>
      </c>
      <c r="Y147" s="218">
        <f>X147*K147</f>
        <v>0.035288</v>
      </c>
      <c r="Z147" s="218">
        <v>0</v>
      </c>
      <c r="AA147" s="219">
        <f>Z147*K147</f>
        <v>0</v>
      </c>
      <c r="AR147" s="20" t="s">
        <v>184</v>
      </c>
      <c r="AT147" s="20" t="s">
        <v>158</v>
      </c>
      <c r="AU147" s="20" t="s">
        <v>130</v>
      </c>
      <c r="AY147" s="20" t="s">
        <v>151</v>
      </c>
      <c r="BE147" s="134">
        <f>IF(U147="základná",N147,0)</f>
        <v>0</v>
      </c>
      <c r="BF147" s="134">
        <f>IF(U147="znížená",N147,0)</f>
        <v>0</v>
      </c>
      <c r="BG147" s="134">
        <f>IF(U147="zákl. prenesená",N147,0)</f>
        <v>0</v>
      </c>
      <c r="BH147" s="134">
        <f>IF(U147="zníž. prenesená",N147,0)</f>
        <v>0</v>
      </c>
      <c r="BI147" s="134">
        <f>IF(U147="nulová",N147,0)</f>
        <v>0</v>
      </c>
      <c r="BJ147" s="20" t="s">
        <v>130</v>
      </c>
      <c r="BK147" s="220">
        <f>ROUND(L147*K147,3)</f>
        <v>0</v>
      </c>
      <c r="BL147" s="20" t="s">
        <v>172</v>
      </c>
      <c r="BM147" s="20" t="s">
        <v>372</v>
      </c>
    </row>
    <row r="148" s="1" customFormat="1" ht="25.5" customHeight="1">
      <c r="B148" s="175"/>
      <c r="C148" s="211" t="s">
        <v>168</v>
      </c>
      <c r="D148" s="211" t="s">
        <v>152</v>
      </c>
      <c r="E148" s="212" t="s">
        <v>373</v>
      </c>
      <c r="F148" s="213" t="s">
        <v>374</v>
      </c>
      <c r="G148" s="213"/>
      <c r="H148" s="213"/>
      <c r="I148" s="213"/>
      <c r="J148" s="214" t="s">
        <v>318</v>
      </c>
      <c r="K148" s="215">
        <v>12.75</v>
      </c>
      <c r="L148" s="216">
        <v>0</v>
      </c>
      <c r="M148" s="216"/>
      <c r="N148" s="215">
        <f>ROUND(L148*K148,3)</f>
        <v>0</v>
      </c>
      <c r="O148" s="215"/>
      <c r="P148" s="215"/>
      <c r="Q148" s="215"/>
      <c r="R148" s="179"/>
      <c r="T148" s="217" t="s">
        <v>5</v>
      </c>
      <c r="U148" s="54" t="s">
        <v>44</v>
      </c>
      <c r="V148" s="45"/>
      <c r="W148" s="218">
        <f>V148*K148</f>
        <v>0</v>
      </c>
      <c r="X148" s="218">
        <v>1.9205000000000001</v>
      </c>
      <c r="Y148" s="218">
        <f>X148*K148</f>
        <v>24.486375000000002</v>
      </c>
      <c r="Z148" s="218">
        <v>0</v>
      </c>
      <c r="AA148" s="219">
        <f>Z148*K148</f>
        <v>0</v>
      </c>
      <c r="AR148" s="20" t="s">
        <v>172</v>
      </c>
      <c r="AT148" s="20" t="s">
        <v>152</v>
      </c>
      <c r="AU148" s="20" t="s">
        <v>130</v>
      </c>
      <c r="AY148" s="20" t="s">
        <v>151</v>
      </c>
      <c r="BE148" s="134">
        <f>IF(U148="základná",N148,0)</f>
        <v>0</v>
      </c>
      <c r="BF148" s="134">
        <f>IF(U148="znížená",N148,0)</f>
        <v>0</v>
      </c>
      <c r="BG148" s="134">
        <f>IF(U148="zákl. prenesená",N148,0)</f>
        <v>0</v>
      </c>
      <c r="BH148" s="134">
        <f>IF(U148="zníž. prenesená",N148,0)</f>
        <v>0</v>
      </c>
      <c r="BI148" s="134">
        <f>IF(U148="nulová",N148,0)</f>
        <v>0</v>
      </c>
      <c r="BJ148" s="20" t="s">
        <v>130</v>
      </c>
      <c r="BK148" s="220">
        <f>ROUND(L148*K148,3)</f>
        <v>0</v>
      </c>
      <c r="BL148" s="20" t="s">
        <v>172</v>
      </c>
      <c r="BM148" s="20" t="s">
        <v>375</v>
      </c>
    </row>
    <row r="149" s="1" customFormat="1" ht="25.5" customHeight="1">
      <c r="B149" s="175"/>
      <c r="C149" s="211" t="s">
        <v>164</v>
      </c>
      <c r="D149" s="211" t="s">
        <v>152</v>
      </c>
      <c r="E149" s="212" t="s">
        <v>376</v>
      </c>
      <c r="F149" s="213" t="s">
        <v>377</v>
      </c>
      <c r="G149" s="213"/>
      <c r="H149" s="213"/>
      <c r="I149" s="213"/>
      <c r="J149" s="214" t="s">
        <v>191</v>
      </c>
      <c r="K149" s="215">
        <v>85</v>
      </c>
      <c r="L149" s="216">
        <v>0</v>
      </c>
      <c r="M149" s="216"/>
      <c r="N149" s="215">
        <f>ROUND(L149*K149,3)</f>
        <v>0</v>
      </c>
      <c r="O149" s="215"/>
      <c r="P149" s="215"/>
      <c r="Q149" s="215"/>
      <c r="R149" s="179"/>
      <c r="T149" s="217" t="s">
        <v>5</v>
      </c>
      <c r="U149" s="54" t="s">
        <v>44</v>
      </c>
      <c r="V149" s="45"/>
      <c r="W149" s="218">
        <f>V149*K149</f>
        <v>0</v>
      </c>
      <c r="X149" s="218">
        <v>0.017979999999999999</v>
      </c>
      <c r="Y149" s="218">
        <f>X149*K149</f>
        <v>1.5283</v>
      </c>
      <c r="Z149" s="218">
        <v>0</v>
      </c>
      <c r="AA149" s="219">
        <f>Z149*K149</f>
        <v>0</v>
      </c>
      <c r="AR149" s="20" t="s">
        <v>172</v>
      </c>
      <c r="AT149" s="20" t="s">
        <v>152</v>
      </c>
      <c r="AU149" s="20" t="s">
        <v>130</v>
      </c>
      <c r="AY149" s="20" t="s">
        <v>151</v>
      </c>
      <c r="BE149" s="134">
        <f>IF(U149="základná",N149,0)</f>
        <v>0</v>
      </c>
      <c r="BF149" s="134">
        <f>IF(U149="znížená",N149,0)</f>
        <v>0</v>
      </c>
      <c r="BG149" s="134">
        <f>IF(U149="zákl. prenesená",N149,0)</f>
        <v>0</v>
      </c>
      <c r="BH149" s="134">
        <f>IF(U149="zníž. prenesená",N149,0)</f>
        <v>0</v>
      </c>
      <c r="BI149" s="134">
        <f>IF(U149="nulová",N149,0)</f>
        <v>0</v>
      </c>
      <c r="BJ149" s="20" t="s">
        <v>130</v>
      </c>
      <c r="BK149" s="220">
        <f>ROUND(L149*K149,3)</f>
        <v>0</v>
      </c>
      <c r="BL149" s="20" t="s">
        <v>172</v>
      </c>
      <c r="BM149" s="20" t="s">
        <v>378</v>
      </c>
    </row>
    <row r="150" s="1" customFormat="1" ht="25.5" customHeight="1">
      <c r="B150" s="175"/>
      <c r="C150" s="211" t="s">
        <v>180</v>
      </c>
      <c r="D150" s="211" t="s">
        <v>152</v>
      </c>
      <c r="E150" s="212" t="s">
        <v>379</v>
      </c>
      <c r="F150" s="213" t="s">
        <v>380</v>
      </c>
      <c r="G150" s="213"/>
      <c r="H150" s="213"/>
      <c r="I150" s="213"/>
      <c r="J150" s="214" t="s">
        <v>318</v>
      </c>
      <c r="K150" s="215">
        <v>4.1500000000000004</v>
      </c>
      <c r="L150" s="216">
        <v>0</v>
      </c>
      <c r="M150" s="216"/>
      <c r="N150" s="215">
        <f>ROUND(L150*K150,3)</f>
        <v>0</v>
      </c>
      <c r="O150" s="215"/>
      <c r="P150" s="215"/>
      <c r="Q150" s="215"/>
      <c r="R150" s="179"/>
      <c r="T150" s="217" t="s">
        <v>5</v>
      </c>
      <c r="U150" s="54" t="s">
        <v>44</v>
      </c>
      <c r="V150" s="45"/>
      <c r="W150" s="218">
        <f>V150*K150</f>
        <v>0</v>
      </c>
      <c r="X150" s="218">
        <v>0.50948000000000004</v>
      </c>
      <c r="Y150" s="218">
        <f>X150*K150</f>
        <v>2.1143420000000002</v>
      </c>
      <c r="Z150" s="218">
        <v>0</v>
      </c>
      <c r="AA150" s="219">
        <f>Z150*K150</f>
        <v>0</v>
      </c>
      <c r="AR150" s="20" t="s">
        <v>172</v>
      </c>
      <c r="AT150" s="20" t="s">
        <v>152</v>
      </c>
      <c r="AU150" s="20" t="s">
        <v>130</v>
      </c>
      <c r="AY150" s="20" t="s">
        <v>151</v>
      </c>
      <c r="BE150" s="134">
        <f>IF(U150="základná",N150,0)</f>
        <v>0</v>
      </c>
      <c r="BF150" s="134">
        <f>IF(U150="znížená",N150,0)</f>
        <v>0</v>
      </c>
      <c r="BG150" s="134">
        <f>IF(U150="zákl. prenesená",N150,0)</f>
        <v>0</v>
      </c>
      <c r="BH150" s="134">
        <f>IF(U150="zníž. prenesená",N150,0)</f>
        <v>0</v>
      </c>
      <c r="BI150" s="134">
        <f>IF(U150="nulová",N150,0)</f>
        <v>0</v>
      </c>
      <c r="BJ150" s="20" t="s">
        <v>130</v>
      </c>
      <c r="BK150" s="220">
        <f>ROUND(L150*K150,3)</f>
        <v>0</v>
      </c>
      <c r="BL150" s="20" t="s">
        <v>172</v>
      </c>
      <c r="BM150" s="20" t="s">
        <v>381</v>
      </c>
    </row>
    <row r="151" s="9" customFormat="1" ht="29.88" customHeight="1">
      <c r="B151" s="197"/>
      <c r="C151" s="198"/>
      <c r="D151" s="208" t="s">
        <v>310</v>
      </c>
      <c r="E151" s="208"/>
      <c r="F151" s="208"/>
      <c r="G151" s="208"/>
      <c r="H151" s="208"/>
      <c r="I151" s="208"/>
      <c r="J151" s="208"/>
      <c r="K151" s="208"/>
      <c r="L151" s="208"/>
      <c r="M151" s="208"/>
      <c r="N151" s="227">
        <f>BK151</f>
        <v>0</v>
      </c>
      <c r="O151" s="228"/>
      <c r="P151" s="228"/>
      <c r="Q151" s="228"/>
      <c r="R151" s="201"/>
      <c r="T151" s="202"/>
      <c r="U151" s="198"/>
      <c r="V151" s="198"/>
      <c r="W151" s="203">
        <f>SUM(W152:W162)</f>
        <v>0</v>
      </c>
      <c r="X151" s="198"/>
      <c r="Y151" s="203">
        <f>SUM(Y152:Y162)</f>
        <v>10.186425</v>
      </c>
      <c r="Z151" s="198"/>
      <c r="AA151" s="204">
        <f>SUM(AA152:AA162)</f>
        <v>26.002600000000005</v>
      </c>
      <c r="AR151" s="205" t="s">
        <v>85</v>
      </c>
      <c r="AT151" s="206" t="s">
        <v>76</v>
      </c>
      <c r="AU151" s="206" t="s">
        <v>85</v>
      </c>
      <c r="AY151" s="205" t="s">
        <v>151</v>
      </c>
      <c r="BK151" s="207">
        <f>SUM(BK152:BK162)</f>
        <v>0</v>
      </c>
    </row>
    <row r="152" s="1" customFormat="1" ht="38.25" customHeight="1">
      <c r="B152" s="175"/>
      <c r="C152" s="211" t="s">
        <v>197</v>
      </c>
      <c r="D152" s="211" t="s">
        <v>152</v>
      </c>
      <c r="E152" s="212" t="s">
        <v>382</v>
      </c>
      <c r="F152" s="213" t="s">
        <v>383</v>
      </c>
      <c r="G152" s="213"/>
      <c r="H152" s="213"/>
      <c r="I152" s="213"/>
      <c r="J152" s="214" t="s">
        <v>191</v>
      </c>
      <c r="K152" s="215">
        <v>63</v>
      </c>
      <c r="L152" s="216">
        <v>0</v>
      </c>
      <c r="M152" s="216"/>
      <c r="N152" s="215">
        <f>ROUND(L152*K152,3)</f>
        <v>0</v>
      </c>
      <c r="O152" s="215"/>
      <c r="P152" s="215"/>
      <c r="Q152" s="215"/>
      <c r="R152" s="179"/>
      <c r="T152" s="217" t="s">
        <v>5</v>
      </c>
      <c r="U152" s="54" t="s">
        <v>44</v>
      </c>
      <c r="V152" s="45"/>
      <c r="W152" s="218">
        <f>V152*K152</f>
        <v>0</v>
      </c>
      <c r="X152" s="218">
        <v>0.082669999999999993</v>
      </c>
      <c r="Y152" s="218">
        <f>X152*K152</f>
        <v>5.2082099999999993</v>
      </c>
      <c r="Z152" s="218">
        <v>0</v>
      </c>
      <c r="AA152" s="219">
        <f>Z152*K152</f>
        <v>0</v>
      </c>
      <c r="AR152" s="20" t="s">
        <v>172</v>
      </c>
      <c r="AT152" s="20" t="s">
        <v>152</v>
      </c>
      <c r="AU152" s="20" t="s">
        <v>130</v>
      </c>
      <c r="AY152" s="20" t="s">
        <v>151</v>
      </c>
      <c r="BE152" s="134">
        <f>IF(U152="základná",N152,0)</f>
        <v>0</v>
      </c>
      <c r="BF152" s="134">
        <f>IF(U152="znížená",N152,0)</f>
        <v>0</v>
      </c>
      <c r="BG152" s="134">
        <f>IF(U152="zákl. prenesená",N152,0)</f>
        <v>0</v>
      </c>
      <c r="BH152" s="134">
        <f>IF(U152="zníž. prenesená",N152,0)</f>
        <v>0</v>
      </c>
      <c r="BI152" s="134">
        <f>IF(U152="nulová",N152,0)</f>
        <v>0</v>
      </c>
      <c r="BJ152" s="20" t="s">
        <v>130</v>
      </c>
      <c r="BK152" s="220">
        <f>ROUND(L152*K152,3)</f>
        <v>0</v>
      </c>
      <c r="BL152" s="20" t="s">
        <v>172</v>
      </c>
      <c r="BM152" s="20" t="s">
        <v>384</v>
      </c>
    </row>
    <row r="153" s="1" customFormat="1" ht="25.5" customHeight="1">
      <c r="B153" s="175"/>
      <c r="C153" s="221" t="s">
        <v>205</v>
      </c>
      <c r="D153" s="221" t="s">
        <v>158</v>
      </c>
      <c r="E153" s="222" t="s">
        <v>385</v>
      </c>
      <c r="F153" s="223" t="s">
        <v>386</v>
      </c>
      <c r="G153" s="223"/>
      <c r="H153" s="223"/>
      <c r="I153" s="223"/>
      <c r="J153" s="224" t="s">
        <v>161</v>
      </c>
      <c r="K153" s="225">
        <v>127.26000000000001</v>
      </c>
      <c r="L153" s="226">
        <v>0</v>
      </c>
      <c r="M153" s="226"/>
      <c r="N153" s="225">
        <f>ROUND(L153*K153,3)</f>
        <v>0</v>
      </c>
      <c r="O153" s="215"/>
      <c r="P153" s="215"/>
      <c r="Q153" s="215"/>
      <c r="R153" s="179"/>
      <c r="T153" s="217" t="s">
        <v>5</v>
      </c>
      <c r="U153" s="54" t="s">
        <v>44</v>
      </c>
      <c r="V153" s="45"/>
      <c r="W153" s="218">
        <f>V153*K153</f>
        <v>0</v>
      </c>
      <c r="X153" s="218">
        <v>0.0087500000000000008</v>
      </c>
      <c r="Y153" s="218">
        <f>X153*K153</f>
        <v>1.1135250000000001</v>
      </c>
      <c r="Z153" s="218">
        <v>0</v>
      </c>
      <c r="AA153" s="219">
        <f>Z153*K153</f>
        <v>0</v>
      </c>
      <c r="AR153" s="20" t="s">
        <v>184</v>
      </c>
      <c r="AT153" s="20" t="s">
        <v>158</v>
      </c>
      <c r="AU153" s="20" t="s">
        <v>130</v>
      </c>
      <c r="AY153" s="20" t="s">
        <v>151</v>
      </c>
      <c r="BE153" s="134">
        <f>IF(U153="základná",N153,0)</f>
        <v>0</v>
      </c>
      <c r="BF153" s="134">
        <f>IF(U153="znížená",N153,0)</f>
        <v>0</v>
      </c>
      <c r="BG153" s="134">
        <f>IF(U153="zákl. prenesená",N153,0)</f>
        <v>0</v>
      </c>
      <c r="BH153" s="134">
        <f>IF(U153="zníž. prenesená",N153,0)</f>
        <v>0</v>
      </c>
      <c r="BI153" s="134">
        <f>IF(U153="nulová",N153,0)</f>
        <v>0</v>
      </c>
      <c r="BJ153" s="20" t="s">
        <v>130</v>
      </c>
      <c r="BK153" s="220">
        <f>ROUND(L153*K153,3)</f>
        <v>0</v>
      </c>
      <c r="BL153" s="20" t="s">
        <v>172</v>
      </c>
      <c r="BM153" s="20" t="s">
        <v>387</v>
      </c>
    </row>
    <row r="154" s="1" customFormat="1" ht="25.5" customHeight="1">
      <c r="B154" s="175"/>
      <c r="C154" s="211" t="s">
        <v>291</v>
      </c>
      <c r="D154" s="211" t="s">
        <v>152</v>
      </c>
      <c r="E154" s="212" t="s">
        <v>388</v>
      </c>
      <c r="F154" s="213" t="s">
        <v>389</v>
      </c>
      <c r="G154" s="213"/>
      <c r="H154" s="213"/>
      <c r="I154" s="213"/>
      <c r="J154" s="214" t="s">
        <v>361</v>
      </c>
      <c r="K154" s="215">
        <v>60</v>
      </c>
      <c r="L154" s="216">
        <v>0</v>
      </c>
      <c r="M154" s="216"/>
      <c r="N154" s="215">
        <f>ROUND(L154*K154,3)</f>
        <v>0</v>
      </c>
      <c r="O154" s="215"/>
      <c r="P154" s="215"/>
      <c r="Q154" s="215"/>
      <c r="R154" s="179"/>
      <c r="T154" s="217" t="s">
        <v>5</v>
      </c>
      <c r="U154" s="54" t="s">
        <v>44</v>
      </c>
      <c r="V154" s="45"/>
      <c r="W154" s="218">
        <f>V154*K154</f>
        <v>0</v>
      </c>
      <c r="X154" s="218">
        <v>0</v>
      </c>
      <c r="Y154" s="218">
        <f>X154*K154</f>
        <v>0</v>
      </c>
      <c r="Z154" s="218">
        <v>0</v>
      </c>
      <c r="AA154" s="219">
        <f>Z154*K154</f>
        <v>0</v>
      </c>
      <c r="AR154" s="20" t="s">
        <v>172</v>
      </c>
      <c r="AT154" s="20" t="s">
        <v>152</v>
      </c>
      <c r="AU154" s="20" t="s">
        <v>130</v>
      </c>
      <c r="AY154" s="20" t="s">
        <v>151</v>
      </c>
      <c r="BE154" s="134">
        <f>IF(U154="základná",N154,0)</f>
        <v>0</v>
      </c>
      <c r="BF154" s="134">
        <f>IF(U154="znížená",N154,0)</f>
        <v>0</v>
      </c>
      <c r="BG154" s="134">
        <f>IF(U154="zákl. prenesená",N154,0)</f>
        <v>0</v>
      </c>
      <c r="BH154" s="134">
        <f>IF(U154="zníž. prenesená",N154,0)</f>
        <v>0</v>
      </c>
      <c r="BI154" s="134">
        <f>IF(U154="nulová",N154,0)</f>
        <v>0</v>
      </c>
      <c r="BJ154" s="20" t="s">
        <v>130</v>
      </c>
      <c r="BK154" s="220">
        <f>ROUND(L154*K154,3)</f>
        <v>0</v>
      </c>
      <c r="BL154" s="20" t="s">
        <v>172</v>
      </c>
      <c r="BM154" s="20" t="s">
        <v>390</v>
      </c>
    </row>
    <row r="155" s="1" customFormat="1" ht="38.25" customHeight="1">
      <c r="B155" s="175"/>
      <c r="C155" s="211" t="s">
        <v>287</v>
      </c>
      <c r="D155" s="211" t="s">
        <v>152</v>
      </c>
      <c r="E155" s="212" t="s">
        <v>391</v>
      </c>
      <c r="F155" s="213" t="s">
        <v>392</v>
      </c>
      <c r="G155" s="213"/>
      <c r="H155" s="213"/>
      <c r="I155" s="213"/>
      <c r="J155" s="214" t="s">
        <v>191</v>
      </c>
      <c r="K155" s="215">
        <v>20</v>
      </c>
      <c r="L155" s="216">
        <v>0</v>
      </c>
      <c r="M155" s="216"/>
      <c r="N155" s="215">
        <f>ROUND(L155*K155,3)</f>
        <v>0</v>
      </c>
      <c r="O155" s="215"/>
      <c r="P155" s="215"/>
      <c r="Q155" s="215"/>
      <c r="R155" s="179"/>
      <c r="T155" s="217" t="s">
        <v>5</v>
      </c>
      <c r="U155" s="54" t="s">
        <v>44</v>
      </c>
      <c r="V155" s="45"/>
      <c r="W155" s="218">
        <f>V155*K155</f>
        <v>0</v>
      </c>
      <c r="X155" s="218">
        <v>0.19314000000000001</v>
      </c>
      <c r="Y155" s="218">
        <f>X155*K155</f>
        <v>3.8628</v>
      </c>
      <c r="Z155" s="218">
        <v>0</v>
      </c>
      <c r="AA155" s="219">
        <f>Z155*K155</f>
        <v>0</v>
      </c>
      <c r="AR155" s="20" t="s">
        <v>172</v>
      </c>
      <c r="AT155" s="20" t="s">
        <v>152</v>
      </c>
      <c r="AU155" s="20" t="s">
        <v>130</v>
      </c>
      <c r="AY155" s="20" t="s">
        <v>151</v>
      </c>
      <c r="BE155" s="134">
        <f>IF(U155="základná",N155,0)</f>
        <v>0</v>
      </c>
      <c r="BF155" s="134">
        <f>IF(U155="znížená",N155,0)</f>
        <v>0</v>
      </c>
      <c r="BG155" s="134">
        <f>IF(U155="zákl. prenesená",N155,0)</f>
        <v>0</v>
      </c>
      <c r="BH155" s="134">
        <f>IF(U155="zníž. prenesená",N155,0)</f>
        <v>0</v>
      </c>
      <c r="BI155" s="134">
        <f>IF(U155="nulová",N155,0)</f>
        <v>0</v>
      </c>
      <c r="BJ155" s="20" t="s">
        <v>130</v>
      </c>
      <c r="BK155" s="220">
        <f>ROUND(L155*K155,3)</f>
        <v>0</v>
      </c>
      <c r="BL155" s="20" t="s">
        <v>172</v>
      </c>
      <c r="BM155" s="20" t="s">
        <v>393</v>
      </c>
    </row>
    <row r="156" s="1" customFormat="1" ht="38.25" customHeight="1">
      <c r="B156" s="175"/>
      <c r="C156" s="211" t="s">
        <v>394</v>
      </c>
      <c r="D156" s="211" t="s">
        <v>152</v>
      </c>
      <c r="E156" s="212" t="s">
        <v>395</v>
      </c>
      <c r="F156" s="213" t="s">
        <v>396</v>
      </c>
      <c r="G156" s="213"/>
      <c r="H156" s="213"/>
      <c r="I156" s="213"/>
      <c r="J156" s="214" t="s">
        <v>318</v>
      </c>
      <c r="K156" s="215">
        <v>10.686</v>
      </c>
      <c r="L156" s="216">
        <v>0</v>
      </c>
      <c r="M156" s="216"/>
      <c r="N156" s="215">
        <f>ROUND(L156*K156,3)</f>
        <v>0</v>
      </c>
      <c r="O156" s="215"/>
      <c r="P156" s="215"/>
      <c r="Q156" s="215"/>
      <c r="R156" s="179"/>
      <c r="T156" s="217" t="s">
        <v>5</v>
      </c>
      <c r="U156" s="54" t="s">
        <v>44</v>
      </c>
      <c r="V156" s="45"/>
      <c r="W156" s="218">
        <f>V156*K156</f>
        <v>0</v>
      </c>
      <c r="X156" s="218">
        <v>0</v>
      </c>
      <c r="Y156" s="218">
        <f>X156*K156</f>
        <v>0</v>
      </c>
      <c r="Z156" s="218">
        <v>2.2000000000000002</v>
      </c>
      <c r="AA156" s="219">
        <f>Z156*K156</f>
        <v>23.509200000000003</v>
      </c>
      <c r="AR156" s="20" t="s">
        <v>172</v>
      </c>
      <c r="AT156" s="20" t="s">
        <v>152</v>
      </c>
      <c r="AU156" s="20" t="s">
        <v>130</v>
      </c>
      <c r="AY156" s="20" t="s">
        <v>151</v>
      </c>
      <c r="BE156" s="134">
        <f>IF(U156="základná",N156,0)</f>
        <v>0</v>
      </c>
      <c r="BF156" s="134">
        <f>IF(U156="znížená",N156,0)</f>
        <v>0</v>
      </c>
      <c r="BG156" s="134">
        <f>IF(U156="zákl. prenesená",N156,0)</f>
        <v>0</v>
      </c>
      <c r="BH156" s="134">
        <f>IF(U156="zníž. prenesená",N156,0)</f>
        <v>0</v>
      </c>
      <c r="BI156" s="134">
        <f>IF(U156="nulová",N156,0)</f>
        <v>0</v>
      </c>
      <c r="BJ156" s="20" t="s">
        <v>130</v>
      </c>
      <c r="BK156" s="220">
        <f>ROUND(L156*K156,3)</f>
        <v>0</v>
      </c>
      <c r="BL156" s="20" t="s">
        <v>172</v>
      </c>
      <c r="BM156" s="20" t="s">
        <v>397</v>
      </c>
    </row>
    <row r="157" s="1" customFormat="1" ht="25.5" customHeight="1">
      <c r="B157" s="175"/>
      <c r="C157" s="211" t="s">
        <v>398</v>
      </c>
      <c r="D157" s="211" t="s">
        <v>152</v>
      </c>
      <c r="E157" s="212" t="s">
        <v>399</v>
      </c>
      <c r="F157" s="213" t="s">
        <v>400</v>
      </c>
      <c r="G157" s="213"/>
      <c r="H157" s="213"/>
      <c r="I157" s="213"/>
      <c r="J157" s="214" t="s">
        <v>361</v>
      </c>
      <c r="K157" s="215">
        <v>35.619999999999997</v>
      </c>
      <c r="L157" s="216">
        <v>0</v>
      </c>
      <c r="M157" s="216"/>
      <c r="N157" s="215">
        <f>ROUND(L157*K157,3)</f>
        <v>0</v>
      </c>
      <c r="O157" s="215"/>
      <c r="P157" s="215"/>
      <c r="Q157" s="215"/>
      <c r="R157" s="179"/>
      <c r="T157" s="217" t="s">
        <v>5</v>
      </c>
      <c r="U157" s="54" t="s">
        <v>44</v>
      </c>
      <c r="V157" s="45"/>
      <c r="W157" s="218">
        <f>V157*K157</f>
        <v>0</v>
      </c>
      <c r="X157" s="218">
        <v>0</v>
      </c>
      <c r="Y157" s="218">
        <f>X157*K157</f>
        <v>0</v>
      </c>
      <c r="Z157" s="218">
        <v>0.070000000000000007</v>
      </c>
      <c r="AA157" s="219">
        <f>Z157*K157</f>
        <v>2.4933999999999998</v>
      </c>
      <c r="AR157" s="20" t="s">
        <v>172</v>
      </c>
      <c r="AT157" s="20" t="s">
        <v>152</v>
      </c>
      <c r="AU157" s="20" t="s">
        <v>130</v>
      </c>
      <c r="AY157" s="20" t="s">
        <v>151</v>
      </c>
      <c r="BE157" s="134">
        <f>IF(U157="základná",N157,0)</f>
        <v>0</v>
      </c>
      <c r="BF157" s="134">
        <f>IF(U157="znížená",N157,0)</f>
        <v>0</v>
      </c>
      <c r="BG157" s="134">
        <f>IF(U157="zákl. prenesená",N157,0)</f>
        <v>0</v>
      </c>
      <c r="BH157" s="134">
        <f>IF(U157="zníž. prenesená",N157,0)</f>
        <v>0</v>
      </c>
      <c r="BI157" s="134">
        <f>IF(U157="nulová",N157,0)</f>
        <v>0</v>
      </c>
      <c r="BJ157" s="20" t="s">
        <v>130</v>
      </c>
      <c r="BK157" s="220">
        <f>ROUND(L157*K157,3)</f>
        <v>0</v>
      </c>
      <c r="BL157" s="20" t="s">
        <v>172</v>
      </c>
      <c r="BM157" s="20" t="s">
        <v>401</v>
      </c>
    </row>
    <row r="158" s="1" customFormat="1" ht="25.5" customHeight="1">
      <c r="B158" s="175"/>
      <c r="C158" s="211" t="s">
        <v>402</v>
      </c>
      <c r="D158" s="211" t="s">
        <v>152</v>
      </c>
      <c r="E158" s="212" t="s">
        <v>403</v>
      </c>
      <c r="F158" s="213" t="s">
        <v>404</v>
      </c>
      <c r="G158" s="213"/>
      <c r="H158" s="213"/>
      <c r="I158" s="213"/>
      <c r="J158" s="214" t="s">
        <v>191</v>
      </c>
      <c r="K158" s="215">
        <v>63</v>
      </c>
      <c r="L158" s="216">
        <v>0</v>
      </c>
      <c r="M158" s="216"/>
      <c r="N158" s="215">
        <f>ROUND(L158*K158,3)</f>
        <v>0</v>
      </c>
      <c r="O158" s="215"/>
      <c r="P158" s="215"/>
      <c r="Q158" s="215"/>
      <c r="R158" s="179"/>
      <c r="T158" s="217" t="s">
        <v>5</v>
      </c>
      <c r="U158" s="54" t="s">
        <v>44</v>
      </c>
      <c r="V158" s="45"/>
      <c r="W158" s="218">
        <f>V158*K158</f>
        <v>0</v>
      </c>
      <c r="X158" s="218">
        <v>3.0000000000000001E-05</v>
      </c>
      <c r="Y158" s="218">
        <f>X158*K158</f>
        <v>0.00189</v>
      </c>
      <c r="Z158" s="218">
        <v>0</v>
      </c>
      <c r="AA158" s="219">
        <f>Z158*K158</f>
        <v>0</v>
      </c>
      <c r="AR158" s="20" t="s">
        <v>172</v>
      </c>
      <c r="AT158" s="20" t="s">
        <v>152</v>
      </c>
      <c r="AU158" s="20" t="s">
        <v>130</v>
      </c>
      <c r="AY158" s="20" t="s">
        <v>151</v>
      </c>
      <c r="BE158" s="134">
        <f>IF(U158="základná",N158,0)</f>
        <v>0</v>
      </c>
      <c r="BF158" s="134">
        <f>IF(U158="znížená",N158,0)</f>
        <v>0</v>
      </c>
      <c r="BG158" s="134">
        <f>IF(U158="zákl. prenesená",N158,0)</f>
        <v>0</v>
      </c>
      <c r="BH158" s="134">
        <f>IF(U158="zníž. prenesená",N158,0)</f>
        <v>0</v>
      </c>
      <c r="BI158" s="134">
        <f>IF(U158="nulová",N158,0)</f>
        <v>0</v>
      </c>
      <c r="BJ158" s="20" t="s">
        <v>130</v>
      </c>
      <c r="BK158" s="220">
        <f>ROUND(L158*K158,3)</f>
        <v>0</v>
      </c>
      <c r="BL158" s="20" t="s">
        <v>172</v>
      </c>
      <c r="BM158" s="20" t="s">
        <v>405</v>
      </c>
    </row>
    <row r="159" s="1" customFormat="1" ht="38.25" customHeight="1">
      <c r="B159" s="175"/>
      <c r="C159" s="211" t="s">
        <v>406</v>
      </c>
      <c r="D159" s="211" t="s">
        <v>152</v>
      </c>
      <c r="E159" s="212" t="s">
        <v>407</v>
      </c>
      <c r="F159" s="213" t="s">
        <v>408</v>
      </c>
      <c r="G159" s="213"/>
      <c r="H159" s="213"/>
      <c r="I159" s="213"/>
      <c r="J159" s="214" t="s">
        <v>223</v>
      </c>
      <c r="K159" s="215">
        <v>30.02</v>
      </c>
      <c r="L159" s="216">
        <v>0</v>
      </c>
      <c r="M159" s="216"/>
      <c r="N159" s="215">
        <f>ROUND(L159*K159,3)</f>
        <v>0</v>
      </c>
      <c r="O159" s="215"/>
      <c r="P159" s="215"/>
      <c r="Q159" s="215"/>
      <c r="R159" s="179"/>
      <c r="T159" s="217" t="s">
        <v>5</v>
      </c>
      <c r="U159" s="54" t="s">
        <v>44</v>
      </c>
      <c r="V159" s="45"/>
      <c r="W159" s="218">
        <f>V159*K159</f>
        <v>0</v>
      </c>
      <c r="X159" s="218">
        <v>0</v>
      </c>
      <c r="Y159" s="218">
        <f>X159*K159</f>
        <v>0</v>
      </c>
      <c r="Z159" s="218">
        <v>0</v>
      </c>
      <c r="AA159" s="219">
        <f>Z159*K159</f>
        <v>0</v>
      </c>
      <c r="AR159" s="20" t="s">
        <v>172</v>
      </c>
      <c r="AT159" s="20" t="s">
        <v>152</v>
      </c>
      <c r="AU159" s="20" t="s">
        <v>130</v>
      </c>
      <c r="AY159" s="20" t="s">
        <v>151</v>
      </c>
      <c r="BE159" s="134">
        <f>IF(U159="základná",N159,0)</f>
        <v>0</v>
      </c>
      <c r="BF159" s="134">
        <f>IF(U159="znížená",N159,0)</f>
        <v>0</v>
      </c>
      <c r="BG159" s="134">
        <f>IF(U159="zákl. prenesená",N159,0)</f>
        <v>0</v>
      </c>
      <c r="BH159" s="134">
        <f>IF(U159="zníž. prenesená",N159,0)</f>
        <v>0</v>
      </c>
      <c r="BI159" s="134">
        <f>IF(U159="nulová",N159,0)</f>
        <v>0</v>
      </c>
      <c r="BJ159" s="20" t="s">
        <v>130</v>
      </c>
      <c r="BK159" s="220">
        <f>ROUND(L159*K159,3)</f>
        <v>0</v>
      </c>
      <c r="BL159" s="20" t="s">
        <v>172</v>
      </c>
      <c r="BM159" s="20" t="s">
        <v>409</v>
      </c>
    </row>
    <row r="160" s="1" customFormat="1" ht="25.5" customHeight="1">
      <c r="B160" s="175"/>
      <c r="C160" s="211" t="s">
        <v>410</v>
      </c>
      <c r="D160" s="211" t="s">
        <v>152</v>
      </c>
      <c r="E160" s="212" t="s">
        <v>411</v>
      </c>
      <c r="F160" s="213" t="s">
        <v>412</v>
      </c>
      <c r="G160" s="213"/>
      <c r="H160" s="213"/>
      <c r="I160" s="213"/>
      <c r="J160" s="214" t="s">
        <v>223</v>
      </c>
      <c r="K160" s="215">
        <v>30.02</v>
      </c>
      <c r="L160" s="216">
        <v>0</v>
      </c>
      <c r="M160" s="216"/>
      <c r="N160" s="215">
        <f>ROUND(L160*K160,3)</f>
        <v>0</v>
      </c>
      <c r="O160" s="215"/>
      <c r="P160" s="215"/>
      <c r="Q160" s="215"/>
      <c r="R160" s="179"/>
      <c r="T160" s="217" t="s">
        <v>5</v>
      </c>
      <c r="U160" s="54" t="s">
        <v>44</v>
      </c>
      <c r="V160" s="45"/>
      <c r="W160" s="218">
        <f>V160*K160</f>
        <v>0</v>
      </c>
      <c r="X160" s="218">
        <v>0</v>
      </c>
      <c r="Y160" s="218">
        <f>X160*K160</f>
        <v>0</v>
      </c>
      <c r="Z160" s="218">
        <v>0</v>
      </c>
      <c r="AA160" s="219">
        <f>Z160*K160</f>
        <v>0</v>
      </c>
      <c r="AR160" s="20" t="s">
        <v>172</v>
      </c>
      <c r="AT160" s="20" t="s">
        <v>152</v>
      </c>
      <c r="AU160" s="20" t="s">
        <v>130</v>
      </c>
      <c r="AY160" s="20" t="s">
        <v>151</v>
      </c>
      <c r="BE160" s="134">
        <f>IF(U160="základná",N160,0)</f>
        <v>0</v>
      </c>
      <c r="BF160" s="134">
        <f>IF(U160="znížená",N160,0)</f>
        <v>0</v>
      </c>
      <c r="BG160" s="134">
        <f>IF(U160="zákl. prenesená",N160,0)</f>
        <v>0</v>
      </c>
      <c r="BH160" s="134">
        <f>IF(U160="zníž. prenesená",N160,0)</f>
        <v>0</v>
      </c>
      <c r="BI160" s="134">
        <f>IF(U160="nulová",N160,0)</f>
        <v>0</v>
      </c>
      <c r="BJ160" s="20" t="s">
        <v>130</v>
      </c>
      <c r="BK160" s="220">
        <f>ROUND(L160*K160,3)</f>
        <v>0</v>
      </c>
      <c r="BL160" s="20" t="s">
        <v>172</v>
      </c>
      <c r="BM160" s="20" t="s">
        <v>413</v>
      </c>
    </row>
    <row r="161" s="1" customFormat="1" ht="25.5" customHeight="1">
      <c r="B161" s="175"/>
      <c r="C161" s="211" t="s">
        <v>414</v>
      </c>
      <c r="D161" s="211" t="s">
        <v>152</v>
      </c>
      <c r="E161" s="212" t="s">
        <v>415</v>
      </c>
      <c r="F161" s="213" t="s">
        <v>416</v>
      </c>
      <c r="G161" s="213"/>
      <c r="H161" s="213"/>
      <c r="I161" s="213"/>
      <c r="J161" s="214" t="s">
        <v>223</v>
      </c>
      <c r="K161" s="215">
        <v>350.97000000000003</v>
      </c>
      <c r="L161" s="216">
        <v>0</v>
      </c>
      <c r="M161" s="216"/>
      <c r="N161" s="215">
        <f>ROUND(L161*K161,3)</f>
        <v>0</v>
      </c>
      <c r="O161" s="215"/>
      <c r="P161" s="215"/>
      <c r="Q161" s="215"/>
      <c r="R161" s="179"/>
      <c r="T161" s="217" t="s">
        <v>5</v>
      </c>
      <c r="U161" s="54" t="s">
        <v>44</v>
      </c>
      <c r="V161" s="45"/>
      <c r="W161" s="218">
        <f>V161*K161</f>
        <v>0</v>
      </c>
      <c r="X161" s="218">
        <v>0</v>
      </c>
      <c r="Y161" s="218">
        <f>X161*K161</f>
        <v>0</v>
      </c>
      <c r="Z161" s="218">
        <v>0</v>
      </c>
      <c r="AA161" s="219">
        <f>Z161*K161</f>
        <v>0</v>
      </c>
      <c r="AR161" s="20" t="s">
        <v>172</v>
      </c>
      <c r="AT161" s="20" t="s">
        <v>152</v>
      </c>
      <c r="AU161" s="20" t="s">
        <v>130</v>
      </c>
      <c r="AY161" s="20" t="s">
        <v>151</v>
      </c>
      <c r="BE161" s="134">
        <f>IF(U161="základná",N161,0)</f>
        <v>0</v>
      </c>
      <c r="BF161" s="134">
        <f>IF(U161="znížená",N161,0)</f>
        <v>0</v>
      </c>
      <c r="BG161" s="134">
        <f>IF(U161="zákl. prenesená",N161,0)</f>
        <v>0</v>
      </c>
      <c r="BH161" s="134">
        <f>IF(U161="zníž. prenesená",N161,0)</f>
        <v>0</v>
      </c>
      <c r="BI161" s="134">
        <f>IF(U161="nulová",N161,0)</f>
        <v>0</v>
      </c>
      <c r="BJ161" s="20" t="s">
        <v>130</v>
      </c>
      <c r="BK161" s="220">
        <f>ROUND(L161*K161,3)</f>
        <v>0</v>
      </c>
      <c r="BL161" s="20" t="s">
        <v>172</v>
      </c>
      <c r="BM161" s="20" t="s">
        <v>417</v>
      </c>
    </row>
    <row r="162" s="1" customFormat="1" ht="25.5" customHeight="1">
      <c r="B162" s="175"/>
      <c r="C162" s="211" t="s">
        <v>418</v>
      </c>
      <c r="D162" s="211" t="s">
        <v>152</v>
      </c>
      <c r="E162" s="212" t="s">
        <v>419</v>
      </c>
      <c r="F162" s="213" t="s">
        <v>420</v>
      </c>
      <c r="G162" s="213"/>
      <c r="H162" s="213"/>
      <c r="I162" s="213"/>
      <c r="J162" s="214" t="s">
        <v>223</v>
      </c>
      <c r="K162" s="215">
        <v>30.02</v>
      </c>
      <c r="L162" s="216">
        <v>0</v>
      </c>
      <c r="M162" s="216"/>
      <c r="N162" s="215">
        <f>ROUND(L162*K162,3)</f>
        <v>0</v>
      </c>
      <c r="O162" s="215"/>
      <c r="P162" s="215"/>
      <c r="Q162" s="215"/>
      <c r="R162" s="179"/>
      <c r="T162" s="217" t="s">
        <v>5</v>
      </c>
      <c r="U162" s="54" t="s">
        <v>44</v>
      </c>
      <c r="V162" s="45"/>
      <c r="W162" s="218">
        <f>V162*K162</f>
        <v>0</v>
      </c>
      <c r="X162" s="218">
        <v>0</v>
      </c>
      <c r="Y162" s="218">
        <f>X162*K162</f>
        <v>0</v>
      </c>
      <c r="Z162" s="218">
        <v>0</v>
      </c>
      <c r="AA162" s="219">
        <f>Z162*K162</f>
        <v>0</v>
      </c>
      <c r="AR162" s="20" t="s">
        <v>172</v>
      </c>
      <c r="AT162" s="20" t="s">
        <v>152</v>
      </c>
      <c r="AU162" s="20" t="s">
        <v>130</v>
      </c>
      <c r="AY162" s="20" t="s">
        <v>151</v>
      </c>
      <c r="BE162" s="134">
        <f>IF(U162="základná",N162,0)</f>
        <v>0</v>
      </c>
      <c r="BF162" s="134">
        <f>IF(U162="znížená",N162,0)</f>
        <v>0</v>
      </c>
      <c r="BG162" s="134">
        <f>IF(U162="zákl. prenesená",N162,0)</f>
        <v>0</v>
      </c>
      <c r="BH162" s="134">
        <f>IF(U162="zníž. prenesená",N162,0)</f>
        <v>0</v>
      </c>
      <c r="BI162" s="134">
        <f>IF(U162="nulová",N162,0)</f>
        <v>0</v>
      </c>
      <c r="BJ162" s="20" t="s">
        <v>130</v>
      </c>
      <c r="BK162" s="220">
        <f>ROUND(L162*K162,3)</f>
        <v>0</v>
      </c>
      <c r="BL162" s="20" t="s">
        <v>172</v>
      </c>
      <c r="BM162" s="20" t="s">
        <v>421</v>
      </c>
    </row>
    <row r="163" s="9" customFormat="1" ht="29.88" customHeight="1">
      <c r="B163" s="197"/>
      <c r="C163" s="198"/>
      <c r="D163" s="208" t="s">
        <v>311</v>
      </c>
      <c r="E163" s="208"/>
      <c r="F163" s="208"/>
      <c r="G163" s="208"/>
      <c r="H163" s="208"/>
      <c r="I163" s="208"/>
      <c r="J163" s="208"/>
      <c r="K163" s="208"/>
      <c r="L163" s="208"/>
      <c r="M163" s="208"/>
      <c r="N163" s="227">
        <f>BK163</f>
        <v>0</v>
      </c>
      <c r="O163" s="228"/>
      <c r="P163" s="228"/>
      <c r="Q163" s="228"/>
      <c r="R163" s="201"/>
      <c r="T163" s="202"/>
      <c r="U163" s="198"/>
      <c r="V163" s="198"/>
      <c r="W163" s="203">
        <f>W164</f>
        <v>0</v>
      </c>
      <c r="X163" s="198"/>
      <c r="Y163" s="203">
        <f>Y164</f>
        <v>0</v>
      </c>
      <c r="Z163" s="198"/>
      <c r="AA163" s="204">
        <f>AA164</f>
        <v>0</v>
      </c>
      <c r="AR163" s="205" t="s">
        <v>85</v>
      </c>
      <c r="AT163" s="206" t="s">
        <v>76</v>
      </c>
      <c r="AU163" s="206" t="s">
        <v>85</v>
      </c>
      <c r="AY163" s="205" t="s">
        <v>151</v>
      </c>
      <c r="BK163" s="207">
        <f>BK164</f>
        <v>0</v>
      </c>
    </row>
    <row r="164" s="1" customFormat="1" ht="25.5" customHeight="1">
      <c r="B164" s="175"/>
      <c r="C164" s="211" t="s">
        <v>295</v>
      </c>
      <c r="D164" s="211" t="s">
        <v>152</v>
      </c>
      <c r="E164" s="212" t="s">
        <v>422</v>
      </c>
      <c r="F164" s="213" t="s">
        <v>423</v>
      </c>
      <c r="G164" s="213"/>
      <c r="H164" s="213"/>
      <c r="I164" s="213"/>
      <c r="J164" s="214" t="s">
        <v>223</v>
      </c>
      <c r="K164" s="215">
        <v>355.113</v>
      </c>
      <c r="L164" s="216">
        <v>0</v>
      </c>
      <c r="M164" s="216"/>
      <c r="N164" s="215">
        <f>ROUND(L164*K164,3)</f>
        <v>0</v>
      </c>
      <c r="O164" s="215"/>
      <c r="P164" s="215"/>
      <c r="Q164" s="215"/>
      <c r="R164" s="179"/>
      <c r="T164" s="217" t="s">
        <v>5</v>
      </c>
      <c r="U164" s="54" t="s">
        <v>44</v>
      </c>
      <c r="V164" s="45"/>
      <c r="W164" s="218">
        <f>V164*K164</f>
        <v>0</v>
      </c>
      <c r="X164" s="218">
        <v>0</v>
      </c>
      <c r="Y164" s="218">
        <f>X164*K164</f>
        <v>0</v>
      </c>
      <c r="Z164" s="218">
        <v>0</v>
      </c>
      <c r="AA164" s="219">
        <f>Z164*K164</f>
        <v>0</v>
      </c>
      <c r="AR164" s="20" t="s">
        <v>172</v>
      </c>
      <c r="AT164" s="20" t="s">
        <v>152</v>
      </c>
      <c r="AU164" s="20" t="s">
        <v>130</v>
      </c>
      <c r="AY164" s="20" t="s">
        <v>151</v>
      </c>
      <c r="BE164" s="134">
        <f>IF(U164="základná",N164,0)</f>
        <v>0</v>
      </c>
      <c r="BF164" s="134">
        <f>IF(U164="znížená",N164,0)</f>
        <v>0</v>
      </c>
      <c r="BG164" s="134">
        <f>IF(U164="zákl. prenesená",N164,0)</f>
        <v>0</v>
      </c>
      <c r="BH164" s="134">
        <f>IF(U164="zníž. prenesená",N164,0)</f>
        <v>0</v>
      </c>
      <c r="BI164" s="134">
        <f>IF(U164="nulová",N164,0)</f>
        <v>0</v>
      </c>
      <c r="BJ164" s="20" t="s">
        <v>130</v>
      </c>
      <c r="BK164" s="220">
        <f>ROUND(L164*K164,3)</f>
        <v>0</v>
      </c>
      <c r="BL164" s="20" t="s">
        <v>172</v>
      </c>
      <c r="BM164" s="20" t="s">
        <v>424</v>
      </c>
    </row>
    <row r="165" s="9" customFormat="1" ht="37.44" customHeight="1">
      <c r="B165" s="197"/>
      <c r="C165" s="198"/>
      <c r="D165" s="199" t="s">
        <v>120</v>
      </c>
      <c r="E165" s="199"/>
      <c r="F165" s="199"/>
      <c r="G165" s="199"/>
      <c r="H165" s="199"/>
      <c r="I165" s="199"/>
      <c r="J165" s="199"/>
      <c r="K165" s="199"/>
      <c r="L165" s="199"/>
      <c r="M165" s="199"/>
      <c r="N165" s="238">
        <f>BK165</f>
        <v>0</v>
      </c>
      <c r="O165" s="239"/>
      <c r="P165" s="239"/>
      <c r="Q165" s="239"/>
      <c r="R165" s="201"/>
      <c r="T165" s="202"/>
      <c r="U165" s="198"/>
      <c r="V165" s="198"/>
      <c r="W165" s="203">
        <f>W166+W171+W173+W176</f>
        <v>0</v>
      </c>
      <c r="X165" s="198"/>
      <c r="Y165" s="203">
        <f>Y166+Y171+Y173+Y176</f>
        <v>0.79765338000000008</v>
      </c>
      <c r="Z165" s="198"/>
      <c r="AA165" s="204">
        <f>AA166+AA171+AA173+AA176</f>
        <v>4.0170700000000004</v>
      </c>
      <c r="AR165" s="205" t="s">
        <v>130</v>
      </c>
      <c r="AT165" s="206" t="s">
        <v>76</v>
      </c>
      <c r="AU165" s="206" t="s">
        <v>77</v>
      </c>
      <c r="AY165" s="205" t="s">
        <v>151</v>
      </c>
      <c r="BK165" s="207">
        <f>BK166+BK171+BK173+BK176</f>
        <v>0</v>
      </c>
    </row>
    <row r="166" s="9" customFormat="1" ht="19.92" customHeight="1">
      <c r="B166" s="197"/>
      <c r="C166" s="198"/>
      <c r="D166" s="208" t="s">
        <v>312</v>
      </c>
      <c r="E166" s="208"/>
      <c r="F166" s="208"/>
      <c r="G166" s="208"/>
      <c r="H166" s="208"/>
      <c r="I166" s="208"/>
      <c r="J166" s="208"/>
      <c r="K166" s="208"/>
      <c r="L166" s="208"/>
      <c r="M166" s="208"/>
      <c r="N166" s="209">
        <f>BK166</f>
        <v>0</v>
      </c>
      <c r="O166" s="210"/>
      <c r="P166" s="210"/>
      <c r="Q166" s="210"/>
      <c r="R166" s="201"/>
      <c r="T166" s="202"/>
      <c r="U166" s="198"/>
      <c r="V166" s="198"/>
      <c r="W166" s="203">
        <f>SUM(W167:W170)</f>
        <v>0</v>
      </c>
      <c r="X166" s="198"/>
      <c r="Y166" s="203">
        <f>SUM(Y167:Y170)</f>
        <v>0.57500890000000004</v>
      </c>
      <c r="Z166" s="198"/>
      <c r="AA166" s="204">
        <f>SUM(AA167:AA170)</f>
        <v>0</v>
      </c>
      <c r="AR166" s="205" t="s">
        <v>130</v>
      </c>
      <c r="AT166" s="206" t="s">
        <v>76</v>
      </c>
      <c r="AU166" s="206" t="s">
        <v>85</v>
      </c>
      <c r="AY166" s="205" t="s">
        <v>151</v>
      </c>
      <c r="BK166" s="207">
        <f>SUM(BK167:BK170)</f>
        <v>0</v>
      </c>
    </row>
    <row r="167" s="1" customFormat="1" ht="38.25" customHeight="1">
      <c r="B167" s="175"/>
      <c r="C167" s="211" t="s">
        <v>184</v>
      </c>
      <c r="D167" s="211" t="s">
        <v>152</v>
      </c>
      <c r="E167" s="212" t="s">
        <v>425</v>
      </c>
      <c r="F167" s="213" t="s">
        <v>426</v>
      </c>
      <c r="G167" s="213"/>
      <c r="H167" s="213"/>
      <c r="I167" s="213"/>
      <c r="J167" s="214" t="s">
        <v>361</v>
      </c>
      <c r="K167" s="215">
        <v>221.47999999999999</v>
      </c>
      <c r="L167" s="216">
        <v>0</v>
      </c>
      <c r="M167" s="216"/>
      <c r="N167" s="215">
        <f>ROUND(L167*K167,3)</f>
        <v>0</v>
      </c>
      <c r="O167" s="215"/>
      <c r="P167" s="215"/>
      <c r="Q167" s="215"/>
      <c r="R167" s="179"/>
      <c r="T167" s="217" t="s">
        <v>5</v>
      </c>
      <c r="U167" s="54" t="s">
        <v>44</v>
      </c>
      <c r="V167" s="45"/>
      <c r="W167" s="218">
        <f>V167*K167</f>
        <v>0</v>
      </c>
      <c r="X167" s="218">
        <v>8.0000000000000007E-05</v>
      </c>
      <c r="Y167" s="218">
        <f>X167*K167</f>
        <v>0.017718400000000002</v>
      </c>
      <c r="Z167" s="218">
        <v>0</v>
      </c>
      <c r="AA167" s="219">
        <f>Z167*K167</f>
        <v>0</v>
      </c>
      <c r="AR167" s="20" t="s">
        <v>156</v>
      </c>
      <c r="AT167" s="20" t="s">
        <v>152</v>
      </c>
      <c r="AU167" s="20" t="s">
        <v>130</v>
      </c>
      <c r="AY167" s="20" t="s">
        <v>151</v>
      </c>
      <c r="BE167" s="134">
        <f>IF(U167="základná",N167,0)</f>
        <v>0</v>
      </c>
      <c r="BF167" s="134">
        <f>IF(U167="znížená",N167,0)</f>
        <v>0</v>
      </c>
      <c r="BG167" s="134">
        <f>IF(U167="zákl. prenesená",N167,0)</f>
        <v>0</v>
      </c>
      <c r="BH167" s="134">
        <f>IF(U167="zníž. prenesená",N167,0)</f>
        <v>0</v>
      </c>
      <c r="BI167" s="134">
        <f>IF(U167="nulová",N167,0)</f>
        <v>0</v>
      </c>
      <c r="BJ167" s="20" t="s">
        <v>130</v>
      </c>
      <c r="BK167" s="220">
        <f>ROUND(L167*K167,3)</f>
        <v>0</v>
      </c>
      <c r="BL167" s="20" t="s">
        <v>156</v>
      </c>
      <c r="BM167" s="20" t="s">
        <v>427</v>
      </c>
    </row>
    <row r="168" s="1" customFormat="1" ht="25.5" customHeight="1">
      <c r="B168" s="175"/>
      <c r="C168" s="221" t="s">
        <v>428</v>
      </c>
      <c r="D168" s="221" t="s">
        <v>158</v>
      </c>
      <c r="E168" s="222" t="s">
        <v>429</v>
      </c>
      <c r="F168" s="223" t="s">
        <v>430</v>
      </c>
      <c r="G168" s="223"/>
      <c r="H168" s="223"/>
      <c r="I168" s="223"/>
      <c r="J168" s="224" t="s">
        <v>361</v>
      </c>
      <c r="K168" s="225">
        <v>254.702</v>
      </c>
      <c r="L168" s="226">
        <v>0</v>
      </c>
      <c r="M168" s="226"/>
      <c r="N168" s="225">
        <f>ROUND(L168*K168,3)</f>
        <v>0</v>
      </c>
      <c r="O168" s="215"/>
      <c r="P168" s="215"/>
      <c r="Q168" s="215"/>
      <c r="R168" s="179"/>
      <c r="T168" s="217" t="s">
        <v>5</v>
      </c>
      <c r="U168" s="54" t="s">
        <v>44</v>
      </c>
      <c r="V168" s="45"/>
      <c r="W168" s="218">
        <f>V168*K168</f>
        <v>0</v>
      </c>
      <c r="X168" s="218">
        <v>0.0015</v>
      </c>
      <c r="Y168" s="218">
        <f>X168*K168</f>
        <v>0.38205300000000003</v>
      </c>
      <c r="Z168" s="218">
        <v>0</v>
      </c>
      <c r="AA168" s="219">
        <f>Z168*K168</f>
        <v>0</v>
      </c>
      <c r="AR168" s="20" t="s">
        <v>162</v>
      </c>
      <c r="AT168" s="20" t="s">
        <v>158</v>
      </c>
      <c r="AU168" s="20" t="s">
        <v>130</v>
      </c>
      <c r="AY168" s="20" t="s">
        <v>151</v>
      </c>
      <c r="BE168" s="134">
        <f>IF(U168="základná",N168,0)</f>
        <v>0</v>
      </c>
      <c r="BF168" s="134">
        <f>IF(U168="znížená",N168,0)</f>
        <v>0</v>
      </c>
      <c r="BG168" s="134">
        <f>IF(U168="zákl. prenesená",N168,0)</f>
        <v>0</v>
      </c>
      <c r="BH168" s="134">
        <f>IF(U168="zníž. prenesená",N168,0)</f>
        <v>0</v>
      </c>
      <c r="BI168" s="134">
        <f>IF(U168="nulová",N168,0)</f>
        <v>0</v>
      </c>
      <c r="BJ168" s="20" t="s">
        <v>130</v>
      </c>
      <c r="BK168" s="220">
        <f>ROUND(L168*K168,3)</f>
        <v>0</v>
      </c>
      <c r="BL168" s="20" t="s">
        <v>156</v>
      </c>
      <c r="BM168" s="20" t="s">
        <v>431</v>
      </c>
    </row>
    <row r="169" s="1" customFormat="1" ht="16.5" customHeight="1">
      <c r="B169" s="175"/>
      <c r="C169" s="221" t="s">
        <v>188</v>
      </c>
      <c r="D169" s="221" t="s">
        <v>158</v>
      </c>
      <c r="E169" s="222" t="s">
        <v>432</v>
      </c>
      <c r="F169" s="223" t="s">
        <v>433</v>
      </c>
      <c r="G169" s="223"/>
      <c r="H169" s="223"/>
      <c r="I169" s="223"/>
      <c r="J169" s="224" t="s">
        <v>161</v>
      </c>
      <c r="K169" s="225">
        <v>80.316999999999993</v>
      </c>
      <c r="L169" s="226">
        <v>0</v>
      </c>
      <c r="M169" s="226"/>
      <c r="N169" s="225">
        <f>ROUND(L169*K169,3)</f>
        <v>0</v>
      </c>
      <c r="O169" s="215"/>
      <c r="P169" s="215"/>
      <c r="Q169" s="215"/>
      <c r="R169" s="179"/>
      <c r="T169" s="217" t="s">
        <v>5</v>
      </c>
      <c r="U169" s="54" t="s">
        <v>44</v>
      </c>
      <c r="V169" s="45"/>
      <c r="W169" s="218">
        <f>V169*K169</f>
        <v>0</v>
      </c>
      <c r="X169" s="218">
        <v>0.0015</v>
      </c>
      <c r="Y169" s="218">
        <f>X169*K169</f>
        <v>0.12047549999999999</v>
      </c>
      <c r="Z169" s="218">
        <v>0</v>
      </c>
      <c r="AA169" s="219">
        <f>Z169*K169</f>
        <v>0</v>
      </c>
      <c r="AR169" s="20" t="s">
        <v>162</v>
      </c>
      <c r="AT169" s="20" t="s">
        <v>158</v>
      </c>
      <c r="AU169" s="20" t="s">
        <v>130</v>
      </c>
      <c r="AY169" s="20" t="s">
        <v>151</v>
      </c>
      <c r="BE169" s="134">
        <f>IF(U169="základná",N169,0)</f>
        <v>0</v>
      </c>
      <c r="BF169" s="134">
        <f>IF(U169="znížená",N169,0)</f>
        <v>0</v>
      </c>
      <c r="BG169" s="134">
        <f>IF(U169="zákl. prenesená",N169,0)</f>
        <v>0</v>
      </c>
      <c r="BH169" s="134">
        <f>IF(U169="zníž. prenesená",N169,0)</f>
        <v>0</v>
      </c>
      <c r="BI169" s="134">
        <f>IF(U169="nulová",N169,0)</f>
        <v>0</v>
      </c>
      <c r="BJ169" s="20" t="s">
        <v>130</v>
      </c>
      <c r="BK169" s="220">
        <f>ROUND(L169*K169,3)</f>
        <v>0</v>
      </c>
      <c r="BL169" s="20" t="s">
        <v>156</v>
      </c>
      <c r="BM169" s="20" t="s">
        <v>434</v>
      </c>
    </row>
    <row r="170" s="1" customFormat="1" ht="25.5" customHeight="1">
      <c r="B170" s="175"/>
      <c r="C170" s="221" t="s">
        <v>193</v>
      </c>
      <c r="D170" s="221" t="s">
        <v>158</v>
      </c>
      <c r="E170" s="222" t="s">
        <v>435</v>
      </c>
      <c r="F170" s="223" t="s">
        <v>436</v>
      </c>
      <c r="G170" s="223"/>
      <c r="H170" s="223"/>
      <c r="I170" s="223"/>
      <c r="J170" s="224" t="s">
        <v>161</v>
      </c>
      <c r="K170" s="225">
        <v>36.508000000000003</v>
      </c>
      <c r="L170" s="226">
        <v>0</v>
      </c>
      <c r="M170" s="226"/>
      <c r="N170" s="225">
        <f>ROUND(L170*K170,3)</f>
        <v>0</v>
      </c>
      <c r="O170" s="215"/>
      <c r="P170" s="215"/>
      <c r="Q170" s="215"/>
      <c r="R170" s="179"/>
      <c r="T170" s="217" t="s">
        <v>5</v>
      </c>
      <c r="U170" s="54" t="s">
        <v>44</v>
      </c>
      <c r="V170" s="45"/>
      <c r="W170" s="218">
        <f>V170*K170</f>
        <v>0</v>
      </c>
      <c r="X170" s="218">
        <v>0.0015</v>
      </c>
      <c r="Y170" s="218">
        <f>X170*K170</f>
        <v>0.054762000000000005</v>
      </c>
      <c r="Z170" s="218">
        <v>0</v>
      </c>
      <c r="AA170" s="219">
        <f>Z170*K170</f>
        <v>0</v>
      </c>
      <c r="AR170" s="20" t="s">
        <v>162</v>
      </c>
      <c r="AT170" s="20" t="s">
        <v>158</v>
      </c>
      <c r="AU170" s="20" t="s">
        <v>130</v>
      </c>
      <c r="AY170" s="20" t="s">
        <v>151</v>
      </c>
      <c r="BE170" s="134">
        <f>IF(U170="základná",N170,0)</f>
        <v>0</v>
      </c>
      <c r="BF170" s="134">
        <f>IF(U170="znížená",N170,0)</f>
        <v>0</v>
      </c>
      <c r="BG170" s="134">
        <f>IF(U170="zákl. prenesená",N170,0)</f>
        <v>0</v>
      </c>
      <c r="BH170" s="134">
        <f>IF(U170="zníž. prenesená",N170,0)</f>
        <v>0</v>
      </c>
      <c r="BI170" s="134">
        <f>IF(U170="nulová",N170,0)</f>
        <v>0</v>
      </c>
      <c r="BJ170" s="20" t="s">
        <v>130</v>
      </c>
      <c r="BK170" s="220">
        <f>ROUND(L170*K170,3)</f>
        <v>0</v>
      </c>
      <c r="BL170" s="20" t="s">
        <v>156</v>
      </c>
      <c r="BM170" s="20" t="s">
        <v>437</v>
      </c>
    </row>
    <row r="171" s="9" customFormat="1" ht="29.88" customHeight="1">
      <c r="B171" s="197"/>
      <c r="C171" s="198"/>
      <c r="D171" s="208" t="s">
        <v>313</v>
      </c>
      <c r="E171" s="208"/>
      <c r="F171" s="208"/>
      <c r="G171" s="208"/>
      <c r="H171" s="208"/>
      <c r="I171" s="208"/>
      <c r="J171" s="208"/>
      <c r="K171" s="208"/>
      <c r="L171" s="208"/>
      <c r="M171" s="208"/>
      <c r="N171" s="227">
        <f>BK171</f>
        <v>0</v>
      </c>
      <c r="O171" s="228"/>
      <c r="P171" s="228"/>
      <c r="Q171" s="228"/>
      <c r="R171" s="201"/>
      <c r="T171" s="202"/>
      <c r="U171" s="198"/>
      <c r="V171" s="198"/>
      <c r="W171" s="203">
        <f>W172</f>
        <v>0</v>
      </c>
      <c r="X171" s="198"/>
      <c r="Y171" s="203">
        <f>Y172</f>
        <v>0</v>
      </c>
      <c r="Z171" s="198"/>
      <c r="AA171" s="204">
        <f>AA172</f>
        <v>0.21371999999999999</v>
      </c>
      <c r="AR171" s="205" t="s">
        <v>130</v>
      </c>
      <c r="AT171" s="206" t="s">
        <v>76</v>
      </c>
      <c r="AU171" s="206" t="s">
        <v>85</v>
      </c>
      <c r="AY171" s="205" t="s">
        <v>151</v>
      </c>
      <c r="BK171" s="207">
        <f>BK172</f>
        <v>0</v>
      </c>
    </row>
    <row r="172" s="1" customFormat="1" ht="25.5" customHeight="1">
      <c r="B172" s="175"/>
      <c r="C172" s="211" t="s">
        <v>438</v>
      </c>
      <c r="D172" s="211" t="s">
        <v>152</v>
      </c>
      <c r="E172" s="212" t="s">
        <v>439</v>
      </c>
      <c r="F172" s="213" t="s">
        <v>440</v>
      </c>
      <c r="G172" s="213"/>
      <c r="H172" s="213"/>
      <c r="I172" s="213"/>
      <c r="J172" s="214" t="s">
        <v>361</v>
      </c>
      <c r="K172" s="215">
        <v>35.619999999999997</v>
      </c>
      <c r="L172" s="216">
        <v>0</v>
      </c>
      <c r="M172" s="216"/>
      <c r="N172" s="215">
        <f>ROUND(L172*K172,3)</f>
        <v>0</v>
      </c>
      <c r="O172" s="215"/>
      <c r="P172" s="215"/>
      <c r="Q172" s="215"/>
      <c r="R172" s="179"/>
      <c r="T172" s="217" t="s">
        <v>5</v>
      </c>
      <c r="U172" s="54" t="s">
        <v>44</v>
      </c>
      <c r="V172" s="45"/>
      <c r="W172" s="218">
        <f>V172*K172</f>
        <v>0</v>
      </c>
      <c r="X172" s="218">
        <v>0</v>
      </c>
      <c r="Y172" s="218">
        <f>X172*K172</f>
        <v>0</v>
      </c>
      <c r="Z172" s="218">
        <v>0.0060000000000000001</v>
      </c>
      <c r="AA172" s="219">
        <f>Z172*K172</f>
        <v>0.21371999999999999</v>
      </c>
      <c r="AR172" s="20" t="s">
        <v>156</v>
      </c>
      <c r="AT172" s="20" t="s">
        <v>152</v>
      </c>
      <c r="AU172" s="20" t="s">
        <v>130</v>
      </c>
      <c r="AY172" s="20" t="s">
        <v>151</v>
      </c>
      <c r="BE172" s="134">
        <f>IF(U172="základná",N172,0)</f>
        <v>0</v>
      </c>
      <c r="BF172" s="134">
        <f>IF(U172="znížená",N172,0)</f>
        <v>0</v>
      </c>
      <c r="BG172" s="134">
        <f>IF(U172="zákl. prenesená",N172,0)</f>
        <v>0</v>
      </c>
      <c r="BH172" s="134">
        <f>IF(U172="zníž. prenesená",N172,0)</f>
        <v>0</v>
      </c>
      <c r="BI172" s="134">
        <f>IF(U172="nulová",N172,0)</f>
        <v>0</v>
      </c>
      <c r="BJ172" s="20" t="s">
        <v>130</v>
      </c>
      <c r="BK172" s="220">
        <f>ROUND(L172*K172,3)</f>
        <v>0</v>
      </c>
      <c r="BL172" s="20" t="s">
        <v>156</v>
      </c>
      <c r="BM172" s="20" t="s">
        <v>441</v>
      </c>
    </row>
    <row r="173" s="9" customFormat="1" ht="29.88" customHeight="1">
      <c r="B173" s="197"/>
      <c r="C173" s="198"/>
      <c r="D173" s="208" t="s">
        <v>314</v>
      </c>
      <c r="E173" s="208"/>
      <c r="F173" s="208"/>
      <c r="G173" s="208"/>
      <c r="H173" s="208"/>
      <c r="I173" s="208"/>
      <c r="J173" s="208"/>
      <c r="K173" s="208"/>
      <c r="L173" s="208"/>
      <c r="M173" s="208"/>
      <c r="N173" s="227">
        <f>BK173</f>
        <v>0</v>
      </c>
      <c r="O173" s="228"/>
      <c r="P173" s="228"/>
      <c r="Q173" s="228"/>
      <c r="R173" s="201"/>
      <c r="T173" s="202"/>
      <c r="U173" s="198"/>
      <c r="V173" s="198"/>
      <c r="W173" s="203">
        <f>SUM(W174:W175)</f>
        <v>0</v>
      </c>
      <c r="X173" s="198"/>
      <c r="Y173" s="203">
        <f>SUM(Y174:Y175)</f>
        <v>0</v>
      </c>
      <c r="Z173" s="198"/>
      <c r="AA173" s="204">
        <f>SUM(AA174:AA175)</f>
        <v>3.80335</v>
      </c>
      <c r="AR173" s="205" t="s">
        <v>130</v>
      </c>
      <c r="AT173" s="206" t="s">
        <v>76</v>
      </c>
      <c r="AU173" s="206" t="s">
        <v>85</v>
      </c>
      <c r="AY173" s="205" t="s">
        <v>151</v>
      </c>
      <c r="BK173" s="207">
        <f>SUM(BK174:BK175)</f>
        <v>0</v>
      </c>
    </row>
    <row r="174" s="1" customFormat="1" ht="25.5" customHeight="1">
      <c r="B174" s="175"/>
      <c r="C174" s="211" t="s">
        <v>442</v>
      </c>
      <c r="D174" s="211" t="s">
        <v>152</v>
      </c>
      <c r="E174" s="212" t="s">
        <v>443</v>
      </c>
      <c r="F174" s="213" t="s">
        <v>444</v>
      </c>
      <c r="G174" s="213"/>
      <c r="H174" s="213"/>
      <c r="I174" s="213"/>
      <c r="J174" s="214" t="s">
        <v>361</v>
      </c>
      <c r="K174" s="215">
        <v>53.07</v>
      </c>
      <c r="L174" s="216">
        <v>0</v>
      </c>
      <c r="M174" s="216"/>
      <c r="N174" s="215">
        <f>ROUND(L174*K174,3)</f>
        <v>0</v>
      </c>
      <c r="O174" s="215"/>
      <c r="P174" s="215"/>
      <c r="Q174" s="215"/>
      <c r="R174" s="179"/>
      <c r="T174" s="217" t="s">
        <v>5</v>
      </c>
      <c r="U174" s="54" t="s">
        <v>44</v>
      </c>
      <c r="V174" s="45"/>
      <c r="W174" s="218">
        <f>V174*K174</f>
        <v>0</v>
      </c>
      <c r="X174" s="218">
        <v>0</v>
      </c>
      <c r="Y174" s="218">
        <f>X174*K174</f>
        <v>0</v>
      </c>
      <c r="Z174" s="218">
        <v>0.029999999999999999</v>
      </c>
      <c r="AA174" s="219">
        <f>Z174*K174</f>
        <v>1.5920999999999999</v>
      </c>
      <c r="AR174" s="20" t="s">
        <v>156</v>
      </c>
      <c r="AT174" s="20" t="s">
        <v>152</v>
      </c>
      <c r="AU174" s="20" t="s">
        <v>130</v>
      </c>
      <c r="AY174" s="20" t="s">
        <v>151</v>
      </c>
      <c r="BE174" s="134">
        <f>IF(U174="základná",N174,0)</f>
        <v>0</v>
      </c>
      <c r="BF174" s="134">
        <f>IF(U174="znížená",N174,0)</f>
        <v>0</v>
      </c>
      <c r="BG174" s="134">
        <f>IF(U174="zákl. prenesená",N174,0)</f>
        <v>0</v>
      </c>
      <c r="BH174" s="134">
        <f>IF(U174="zníž. prenesená",N174,0)</f>
        <v>0</v>
      </c>
      <c r="BI174" s="134">
        <f>IF(U174="nulová",N174,0)</f>
        <v>0</v>
      </c>
      <c r="BJ174" s="20" t="s">
        <v>130</v>
      </c>
      <c r="BK174" s="220">
        <f>ROUND(L174*K174,3)</f>
        <v>0</v>
      </c>
      <c r="BL174" s="20" t="s">
        <v>156</v>
      </c>
      <c r="BM174" s="20" t="s">
        <v>445</v>
      </c>
    </row>
    <row r="175" s="1" customFormat="1" ht="25.5" customHeight="1">
      <c r="B175" s="175"/>
      <c r="C175" s="211" t="s">
        <v>446</v>
      </c>
      <c r="D175" s="211" t="s">
        <v>152</v>
      </c>
      <c r="E175" s="212" t="s">
        <v>447</v>
      </c>
      <c r="F175" s="213" t="s">
        <v>448</v>
      </c>
      <c r="G175" s="213"/>
      <c r="H175" s="213"/>
      <c r="I175" s="213"/>
      <c r="J175" s="214" t="s">
        <v>191</v>
      </c>
      <c r="K175" s="215">
        <v>88.450000000000003</v>
      </c>
      <c r="L175" s="216">
        <v>0</v>
      </c>
      <c r="M175" s="216"/>
      <c r="N175" s="215">
        <f>ROUND(L175*K175,3)</f>
        <v>0</v>
      </c>
      <c r="O175" s="215"/>
      <c r="P175" s="215"/>
      <c r="Q175" s="215"/>
      <c r="R175" s="179"/>
      <c r="T175" s="217" t="s">
        <v>5</v>
      </c>
      <c r="U175" s="54" t="s">
        <v>44</v>
      </c>
      <c r="V175" s="45"/>
      <c r="W175" s="218">
        <f>V175*K175</f>
        <v>0</v>
      </c>
      <c r="X175" s="218">
        <v>0</v>
      </c>
      <c r="Y175" s="218">
        <f>X175*K175</f>
        <v>0</v>
      </c>
      <c r="Z175" s="218">
        <v>0.025000000000000001</v>
      </c>
      <c r="AA175" s="219">
        <f>Z175*K175</f>
        <v>2.2112500000000002</v>
      </c>
      <c r="AR175" s="20" t="s">
        <v>156</v>
      </c>
      <c r="AT175" s="20" t="s">
        <v>152</v>
      </c>
      <c r="AU175" s="20" t="s">
        <v>130</v>
      </c>
      <c r="AY175" s="20" t="s">
        <v>151</v>
      </c>
      <c r="BE175" s="134">
        <f>IF(U175="základná",N175,0)</f>
        <v>0</v>
      </c>
      <c r="BF175" s="134">
        <f>IF(U175="znížená",N175,0)</f>
        <v>0</v>
      </c>
      <c r="BG175" s="134">
        <f>IF(U175="zákl. prenesená",N175,0)</f>
        <v>0</v>
      </c>
      <c r="BH175" s="134">
        <f>IF(U175="zníž. prenesená",N175,0)</f>
        <v>0</v>
      </c>
      <c r="BI175" s="134">
        <f>IF(U175="nulová",N175,0)</f>
        <v>0</v>
      </c>
      <c r="BJ175" s="20" t="s">
        <v>130</v>
      </c>
      <c r="BK175" s="220">
        <f>ROUND(L175*K175,3)</f>
        <v>0</v>
      </c>
      <c r="BL175" s="20" t="s">
        <v>156</v>
      </c>
      <c r="BM175" s="20" t="s">
        <v>449</v>
      </c>
    </row>
    <row r="176" s="9" customFormat="1" ht="29.88" customHeight="1">
      <c r="B176" s="197"/>
      <c r="C176" s="198"/>
      <c r="D176" s="208" t="s">
        <v>315</v>
      </c>
      <c r="E176" s="208"/>
      <c r="F176" s="208"/>
      <c r="G176" s="208"/>
      <c r="H176" s="208"/>
      <c r="I176" s="208"/>
      <c r="J176" s="208"/>
      <c r="K176" s="208"/>
      <c r="L176" s="208"/>
      <c r="M176" s="208"/>
      <c r="N176" s="227">
        <f>BK176</f>
        <v>0</v>
      </c>
      <c r="O176" s="228"/>
      <c r="P176" s="228"/>
      <c r="Q176" s="228"/>
      <c r="R176" s="201"/>
      <c r="T176" s="202"/>
      <c r="U176" s="198"/>
      <c r="V176" s="198"/>
      <c r="W176" s="203">
        <f>SUM(W177:W180)</f>
        <v>0</v>
      </c>
      <c r="X176" s="198"/>
      <c r="Y176" s="203">
        <f>SUM(Y177:Y180)</f>
        <v>0.22264447999999998</v>
      </c>
      <c r="Z176" s="198"/>
      <c r="AA176" s="204">
        <f>SUM(AA177:AA180)</f>
        <v>0</v>
      </c>
      <c r="AR176" s="205" t="s">
        <v>130</v>
      </c>
      <c r="AT176" s="206" t="s">
        <v>76</v>
      </c>
      <c r="AU176" s="206" t="s">
        <v>85</v>
      </c>
      <c r="AY176" s="205" t="s">
        <v>151</v>
      </c>
      <c r="BK176" s="207">
        <f>SUM(BK177:BK180)</f>
        <v>0</v>
      </c>
    </row>
    <row r="177" s="1" customFormat="1" ht="25.5" customHeight="1">
      <c r="B177" s="175"/>
      <c r="C177" s="211" t="s">
        <v>450</v>
      </c>
      <c r="D177" s="211" t="s">
        <v>152</v>
      </c>
      <c r="E177" s="212" t="s">
        <v>451</v>
      </c>
      <c r="F177" s="213" t="s">
        <v>452</v>
      </c>
      <c r="G177" s="213"/>
      <c r="H177" s="213"/>
      <c r="I177" s="213"/>
      <c r="J177" s="214" t="s">
        <v>361</v>
      </c>
      <c r="K177" s="215">
        <v>4.7000000000000002</v>
      </c>
      <c r="L177" s="216">
        <v>0</v>
      </c>
      <c r="M177" s="216"/>
      <c r="N177" s="215">
        <f>ROUND(L177*K177,3)</f>
        <v>0</v>
      </c>
      <c r="O177" s="215"/>
      <c r="P177" s="215"/>
      <c r="Q177" s="215"/>
      <c r="R177" s="179"/>
      <c r="T177" s="217" t="s">
        <v>5</v>
      </c>
      <c r="U177" s="54" t="s">
        <v>44</v>
      </c>
      <c r="V177" s="45"/>
      <c r="W177" s="218">
        <f>V177*K177</f>
        <v>0</v>
      </c>
      <c r="X177" s="218">
        <v>0</v>
      </c>
      <c r="Y177" s="218">
        <f>X177*K177</f>
        <v>0</v>
      </c>
      <c r="Z177" s="218">
        <v>0</v>
      </c>
      <c r="AA177" s="219">
        <f>Z177*K177</f>
        <v>0</v>
      </c>
      <c r="AR177" s="20" t="s">
        <v>156</v>
      </c>
      <c r="AT177" s="20" t="s">
        <v>152</v>
      </c>
      <c r="AU177" s="20" t="s">
        <v>130</v>
      </c>
      <c r="AY177" s="20" t="s">
        <v>151</v>
      </c>
      <c r="BE177" s="134">
        <f>IF(U177="základná",N177,0)</f>
        <v>0</v>
      </c>
      <c r="BF177" s="134">
        <f>IF(U177="znížená",N177,0)</f>
        <v>0</v>
      </c>
      <c r="BG177" s="134">
        <f>IF(U177="zákl. prenesená",N177,0)</f>
        <v>0</v>
      </c>
      <c r="BH177" s="134">
        <f>IF(U177="zníž. prenesená",N177,0)</f>
        <v>0</v>
      </c>
      <c r="BI177" s="134">
        <f>IF(U177="nulová",N177,0)</f>
        <v>0</v>
      </c>
      <c r="BJ177" s="20" t="s">
        <v>130</v>
      </c>
      <c r="BK177" s="220">
        <f>ROUND(L177*K177,3)</f>
        <v>0</v>
      </c>
      <c r="BL177" s="20" t="s">
        <v>156</v>
      </c>
      <c r="BM177" s="20" t="s">
        <v>453</v>
      </c>
    </row>
    <row r="178" s="1" customFormat="1" ht="16.5" customHeight="1">
      <c r="B178" s="175"/>
      <c r="C178" s="221" t="s">
        <v>454</v>
      </c>
      <c r="D178" s="221" t="s">
        <v>158</v>
      </c>
      <c r="E178" s="222" t="s">
        <v>455</v>
      </c>
      <c r="F178" s="223" t="s">
        <v>456</v>
      </c>
      <c r="G178" s="223"/>
      <c r="H178" s="223"/>
      <c r="I178" s="223"/>
      <c r="J178" s="224" t="s">
        <v>161</v>
      </c>
      <c r="K178" s="225">
        <v>38</v>
      </c>
      <c r="L178" s="226">
        <v>0</v>
      </c>
      <c r="M178" s="226"/>
      <c r="N178" s="225">
        <f>ROUND(L178*K178,3)</f>
        <v>0</v>
      </c>
      <c r="O178" s="215"/>
      <c r="P178" s="215"/>
      <c r="Q178" s="215"/>
      <c r="R178" s="179"/>
      <c r="T178" s="217" t="s">
        <v>5</v>
      </c>
      <c r="U178" s="54" t="s">
        <v>44</v>
      </c>
      <c r="V178" s="45"/>
      <c r="W178" s="218">
        <f>V178*K178</f>
        <v>0</v>
      </c>
      <c r="X178" s="218">
        <v>0.0025000000000000001</v>
      </c>
      <c r="Y178" s="218">
        <f>X178*K178</f>
        <v>0.095000000000000001</v>
      </c>
      <c r="Z178" s="218">
        <v>0</v>
      </c>
      <c r="AA178" s="219">
        <f>Z178*K178</f>
        <v>0</v>
      </c>
      <c r="AR178" s="20" t="s">
        <v>162</v>
      </c>
      <c r="AT178" s="20" t="s">
        <v>158</v>
      </c>
      <c r="AU178" s="20" t="s">
        <v>130</v>
      </c>
      <c r="AY178" s="20" t="s">
        <v>151</v>
      </c>
      <c r="BE178" s="134">
        <f>IF(U178="základná",N178,0)</f>
        <v>0</v>
      </c>
      <c r="BF178" s="134">
        <f>IF(U178="znížená",N178,0)</f>
        <v>0</v>
      </c>
      <c r="BG178" s="134">
        <f>IF(U178="zákl. prenesená",N178,0)</f>
        <v>0</v>
      </c>
      <c r="BH178" s="134">
        <f>IF(U178="zníž. prenesená",N178,0)</f>
        <v>0</v>
      </c>
      <c r="BI178" s="134">
        <f>IF(U178="nulová",N178,0)</f>
        <v>0</v>
      </c>
      <c r="BJ178" s="20" t="s">
        <v>130</v>
      </c>
      <c r="BK178" s="220">
        <f>ROUND(L178*K178,3)</f>
        <v>0</v>
      </c>
      <c r="BL178" s="20" t="s">
        <v>156</v>
      </c>
      <c r="BM178" s="20" t="s">
        <v>457</v>
      </c>
    </row>
    <row r="179" s="1" customFormat="1" ht="25.5" customHeight="1">
      <c r="B179" s="175"/>
      <c r="C179" s="211" t="s">
        <v>458</v>
      </c>
      <c r="D179" s="211" t="s">
        <v>152</v>
      </c>
      <c r="E179" s="212" t="s">
        <v>459</v>
      </c>
      <c r="F179" s="213" t="s">
        <v>460</v>
      </c>
      <c r="G179" s="213"/>
      <c r="H179" s="213"/>
      <c r="I179" s="213"/>
      <c r="J179" s="214" t="s">
        <v>191</v>
      </c>
      <c r="K179" s="215">
        <v>37.600000000000001</v>
      </c>
      <c r="L179" s="216">
        <v>0</v>
      </c>
      <c r="M179" s="216"/>
      <c r="N179" s="215">
        <f>ROUND(L179*K179,3)</f>
        <v>0</v>
      </c>
      <c r="O179" s="215"/>
      <c r="P179" s="215"/>
      <c r="Q179" s="215"/>
      <c r="R179" s="179"/>
      <c r="T179" s="217" t="s">
        <v>5</v>
      </c>
      <c r="U179" s="54" t="s">
        <v>44</v>
      </c>
      <c r="V179" s="45"/>
      <c r="W179" s="218">
        <f>V179*K179</f>
        <v>0</v>
      </c>
      <c r="X179" s="218">
        <v>9.0000000000000006E-05</v>
      </c>
      <c r="Y179" s="218">
        <f>X179*K179</f>
        <v>0.0033840000000000003</v>
      </c>
      <c r="Z179" s="218">
        <v>0</v>
      </c>
      <c r="AA179" s="219">
        <f>Z179*K179</f>
        <v>0</v>
      </c>
      <c r="AR179" s="20" t="s">
        <v>156</v>
      </c>
      <c r="AT179" s="20" t="s">
        <v>152</v>
      </c>
      <c r="AU179" s="20" t="s">
        <v>130</v>
      </c>
      <c r="AY179" s="20" t="s">
        <v>151</v>
      </c>
      <c r="BE179" s="134">
        <f>IF(U179="základná",N179,0)</f>
        <v>0</v>
      </c>
      <c r="BF179" s="134">
        <f>IF(U179="znížená",N179,0)</f>
        <v>0</v>
      </c>
      <c r="BG179" s="134">
        <f>IF(U179="zákl. prenesená",N179,0)</f>
        <v>0</v>
      </c>
      <c r="BH179" s="134">
        <f>IF(U179="zníž. prenesená",N179,0)</f>
        <v>0</v>
      </c>
      <c r="BI179" s="134">
        <f>IF(U179="nulová",N179,0)</f>
        <v>0</v>
      </c>
      <c r="BJ179" s="20" t="s">
        <v>130</v>
      </c>
      <c r="BK179" s="220">
        <f>ROUND(L179*K179,3)</f>
        <v>0</v>
      </c>
      <c r="BL179" s="20" t="s">
        <v>156</v>
      </c>
      <c r="BM179" s="20" t="s">
        <v>461</v>
      </c>
    </row>
    <row r="180" s="1" customFormat="1" ht="25.5" customHeight="1">
      <c r="B180" s="175"/>
      <c r="C180" s="221" t="s">
        <v>462</v>
      </c>
      <c r="D180" s="221" t="s">
        <v>158</v>
      </c>
      <c r="E180" s="222" t="s">
        <v>463</v>
      </c>
      <c r="F180" s="223" t="s">
        <v>464</v>
      </c>
      <c r="G180" s="223"/>
      <c r="H180" s="223"/>
      <c r="I180" s="223"/>
      <c r="J180" s="224" t="s">
        <v>191</v>
      </c>
      <c r="K180" s="225">
        <v>38.351999999999997</v>
      </c>
      <c r="L180" s="226">
        <v>0</v>
      </c>
      <c r="M180" s="226"/>
      <c r="N180" s="225">
        <f>ROUND(L180*K180,3)</f>
        <v>0</v>
      </c>
      <c r="O180" s="215"/>
      <c r="P180" s="215"/>
      <c r="Q180" s="215"/>
      <c r="R180" s="179"/>
      <c r="T180" s="217" t="s">
        <v>5</v>
      </c>
      <c r="U180" s="54" t="s">
        <v>44</v>
      </c>
      <c r="V180" s="45"/>
      <c r="W180" s="218">
        <f>V180*K180</f>
        <v>0</v>
      </c>
      <c r="X180" s="218">
        <v>0.0032399999999999998</v>
      </c>
      <c r="Y180" s="218">
        <f>X180*K180</f>
        <v>0.12426047999999998</v>
      </c>
      <c r="Z180" s="218">
        <v>0</v>
      </c>
      <c r="AA180" s="219">
        <f>Z180*K180</f>
        <v>0</v>
      </c>
      <c r="AR180" s="20" t="s">
        <v>162</v>
      </c>
      <c r="AT180" s="20" t="s">
        <v>158</v>
      </c>
      <c r="AU180" s="20" t="s">
        <v>130</v>
      </c>
      <c r="AY180" s="20" t="s">
        <v>151</v>
      </c>
      <c r="BE180" s="134">
        <f>IF(U180="základná",N180,0)</f>
        <v>0</v>
      </c>
      <c r="BF180" s="134">
        <f>IF(U180="znížená",N180,0)</f>
        <v>0</v>
      </c>
      <c r="BG180" s="134">
        <f>IF(U180="zákl. prenesená",N180,0)</f>
        <v>0</v>
      </c>
      <c r="BH180" s="134">
        <f>IF(U180="zníž. prenesená",N180,0)</f>
        <v>0</v>
      </c>
      <c r="BI180" s="134">
        <f>IF(U180="nulová",N180,0)</f>
        <v>0</v>
      </c>
      <c r="BJ180" s="20" t="s">
        <v>130</v>
      </c>
      <c r="BK180" s="220">
        <f>ROUND(L180*K180,3)</f>
        <v>0</v>
      </c>
      <c r="BL180" s="20" t="s">
        <v>156</v>
      </c>
      <c r="BM180" s="20" t="s">
        <v>465</v>
      </c>
    </row>
    <row r="181" s="1" customFormat="1" ht="49.92" customHeight="1">
      <c r="B181" s="44"/>
      <c r="C181" s="45"/>
      <c r="D181" s="199" t="s">
        <v>303</v>
      </c>
      <c r="E181" s="45"/>
      <c r="F181" s="45"/>
      <c r="G181" s="45"/>
      <c r="H181" s="45"/>
      <c r="I181" s="45"/>
      <c r="J181" s="45"/>
      <c r="K181" s="45"/>
      <c r="L181" s="45"/>
      <c r="M181" s="45"/>
      <c r="N181" s="229">
        <f>BK181</f>
        <v>0</v>
      </c>
      <c r="O181" s="230"/>
      <c r="P181" s="230"/>
      <c r="Q181" s="230"/>
      <c r="R181" s="46"/>
      <c r="T181" s="231"/>
      <c r="U181" s="45"/>
      <c r="V181" s="45"/>
      <c r="W181" s="45"/>
      <c r="X181" s="45"/>
      <c r="Y181" s="45"/>
      <c r="Z181" s="45"/>
      <c r="AA181" s="92"/>
      <c r="AT181" s="20" t="s">
        <v>76</v>
      </c>
      <c r="AU181" s="20" t="s">
        <v>77</v>
      </c>
      <c r="AY181" s="20" t="s">
        <v>304</v>
      </c>
      <c r="BK181" s="220">
        <f>SUM(BK182:BK186)</f>
        <v>0</v>
      </c>
    </row>
    <row r="182" s="1" customFormat="1" ht="22.32" customHeight="1">
      <c r="B182" s="44"/>
      <c r="C182" s="232" t="s">
        <v>5</v>
      </c>
      <c r="D182" s="232" t="s">
        <v>152</v>
      </c>
      <c r="E182" s="233" t="s">
        <v>5</v>
      </c>
      <c r="F182" s="234" t="s">
        <v>5</v>
      </c>
      <c r="G182" s="234"/>
      <c r="H182" s="234"/>
      <c r="I182" s="234"/>
      <c r="J182" s="235" t="s">
        <v>5</v>
      </c>
      <c r="K182" s="216"/>
      <c r="L182" s="216"/>
      <c r="M182" s="236"/>
      <c r="N182" s="236">
        <f>BK182</f>
        <v>0</v>
      </c>
      <c r="O182" s="236"/>
      <c r="P182" s="236"/>
      <c r="Q182" s="236"/>
      <c r="R182" s="46"/>
      <c r="T182" s="217" t="s">
        <v>5</v>
      </c>
      <c r="U182" s="237" t="s">
        <v>44</v>
      </c>
      <c r="V182" s="45"/>
      <c r="W182" s="45"/>
      <c r="X182" s="45"/>
      <c r="Y182" s="45"/>
      <c r="Z182" s="45"/>
      <c r="AA182" s="92"/>
      <c r="AT182" s="20" t="s">
        <v>304</v>
      </c>
      <c r="AU182" s="20" t="s">
        <v>85</v>
      </c>
      <c r="AY182" s="20" t="s">
        <v>304</v>
      </c>
      <c r="BE182" s="134">
        <f>IF(U182="základná",N182,0)</f>
        <v>0</v>
      </c>
      <c r="BF182" s="134">
        <f>IF(U182="znížená",N182,0)</f>
        <v>0</v>
      </c>
      <c r="BG182" s="134">
        <f>IF(U182="zákl. prenesená",N182,0)</f>
        <v>0</v>
      </c>
      <c r="BH182" s="134">
        <f>IF(U182="zníž. prenesená",N182,0)</f>
        <v>0</v>
      </c>
      <c r="BI182" s="134">
        <f>IF(U182="nulová",N182,0)</f>
        <v>0</v>
      </c>
      <c r="BJ182" s="20" t="s">
        <v>130</v>
      </c>
      <c r="BK182" s="220">
        <f>L182*K182</f>
        <v>0</v>
      </c>
    </row>
    <row r="183" s="1" customFormat="1" ht="22.32" customHeight="1">
      <c r="B183" s="44"/>
      <c r="C183" s="232" t="s">
        <v>5</v>
      </c>
      <c r="D183" s="232" t="s">
        <v>152</v>
      </c>
      <c r="E183" s="233" t="s">
        <v>5</v>
      </c>
      <c r="F183" s="234" t="s">
        <v>5</v>
      </c>
      <c r="G183" s="234"/>
      <c r="H183" s="234"/>
      <c r="I183" s="234"/>
      <c r="J183" s="235" t="s">
        <v>5</v>
      </c>
      <c r="K183" s="216"/>
      <c r="L183" s="216"/>
      <c r="M183" s="236"/>
      <c r="N183" s="236">
        <f>BK183</f>
        <v>0</v>
      </c>
      <c r="O183" s="236"/>
      <c r="P183" s="236"/>
      <c r="Q183" s="236"/>
      <c r="R183" s="46"/>
      <c r="T183" s="217" t="s">
        <v>5</v>
      </c>
      <c r="U183" s="237" t="s">
        <v>44</v>
      </c>
      <c r="V183" s="45"/>
      <c r="W183" s="45"/>
      <c r="X183" s="45"/>
      <c r="Y183" s="45"/>
      <c r="Z183" s="45"/>
      <c r="AA183" s="92"/>
      <c r="AT183" s="20" t="s">
        <v>304</v>
      </c>
      <c r="AU183" s="20" t="s">
        <v>85</v>
      </c>
      <c r="AY183" s="20" t="s">
        <v>304</v>
      </c>
      <c r="BE183" s="134">
        <f>IF(U183="základná",N183,0)</f>
        <v>0</v>
      </c>
      <c r="BF183" s="134">
        <f>IF(U183="znížená",N183,0)</f>
        <v>0</v>
      </c>
      <c r="BG183" s="134">
        <f>IF(U183="zákl. prenesená",N183,0)</f>
        <v>0</v>
      </c>
      <c r="BH183" s="134">
        <f>IF(U183="zníž. prenesená",N183,0)</f>
        <v>0</v>
      </c>
      <c r="BI183" s="134">
        <f>IF(U183="nulová",N183,0)</f>
        <v>0</v>
      </c>
      <c r="BJ183" s="20" t="s">
        <v>130</v>
      </c>
      <c r="BK183" s="220">
        <f>L183*K183</f>
        <v>0</v>
      </c>
    </row>
    <row r="184" s="1" customFormat="1" ht="22.32" customHeight="1">
      <c r="B184" s="44"/>
      <c r="C184" s="232" t="s">
        <v>5</v>
      </c>
      <c r="D184" s="232" t="s">
        <v>152</v>
      </c>
      <c r="E184" s="233" t="s">
        <v>5</v>
      </c>
      <c r="F184" s="234" t="s">
        <v>5</v>
      </c>
      <c r="G184" s="234"/>
      <c r="H184" s="234"/>
      <c r="I184" s="234"/>
      <c r="J184" s="235" t="s">
        <v>5</v>
      </c>
      <c r="K184" s="216"/>
      <c r="L184" s="216"/>
      <c r="M184" s="236"/>
      <c r="N184" s="236">
        <f>BK184</f>
        <v>0</v>
      </c>
      <c r="O184" s="236"/>
      <c r="P184" s="236"/>
      <c r="Q184" s="236"/>
      <c r="R184" s="46"/>
      <c r="T184" s="217" t="s">
        <v>5</v>
      </c>
      <c r="U184" s="237" t="s">
        <v>44</v>
      </c>
      <c r="V184" s="45"/>
      <c r="W184" s="45"/>
      <c r="X184" s="45"/>
      <c r="Y184" s="45"/>
      <c r="Z184" s="45"/>
      <c r="AA184" s="92"/>
      <c r="AT184" s="20" t="s">
        <v>304</v>
      </c>
      <c r="AU184" s="20" t="s">
        <v>85</v>
      </c>
      <c r="AY184" s="20" t="s">
        <v>304</v>
      </c>
      <c r="BE184" s="134">
        <f>IF(U184="základná",N184,0)</f>
        <v>0</v>
      </c>
      <c r="BF184" s="134">
        <f>IF(U184="znížená",N184,0)</f>
        <v>0</v>
      </c>
      <c r="BG184" s="134">
        <f>IF(U184="zákl. prenesená",N184,0)</f>
        <v>0</v>
      </c>
      <c r="BH184" s="134">
        <f>IF(U184="zníž. prenesená",N184,0)</f>
        <v>0</v>
      </c>
      <c r="BI184" s="134">
        <f>IF(U184="nulová",N184,0)</f>
        <v>0</v>
      </c>
      <c r="BJ184" s="20" t="s">
        <v>130</v>
      </c>
      <c r="BK184" s="220">
        <f>L184*K184</f>
        <v>0</v>
      </c>
    </row>
    <row r="185" s="1" customFormat="1" ht="22.32" customHeight="1">
      <c r="B185" s="44"/>
      <c r="C185" s="232" t="s">
        <v>5</v>
      </c>
      <c r="D185" s="232" t="s">
        <v>152</v>
      </c>
      <c r="E185" s="233" t="s">
        <v>5</v>
      </c>
      <c r="F185" s="234" t="s">
        <v>5</v>
      </c>
      <c r="G185" s="234"/>
      <c r="H185" s="234"/>
      <c r="I185" s="234"/>
      <c r="J185" s="235" t="s">
        <v>5</v>
      </c>
      <c r="K185" s="216"/>
      <c r="L185" s="216"/>
      <c r="M185" s="236"/>
      <c r="N185" s="236">
        <f>BK185</f>
        <v>0</v>
      </c>
      <c r="O185" s="236"/>
      <c r="P185" s="236"/>
      <c r="Q185" s="236"/>
      <c r="R185" s="46"/>
      <c r="T185" s="217" t="s">
        <v>5</v>
      </c>
      <c r="U185" s="237" t="s">
        <v>44</v>
      </c>
      <c r="V185" s="45"/>
      <c r="W185" s="45"/>
      <c r="X185" s="45"/>
      <c r="Y185" s="45"/>
      <c r="Z185" s="45"/>
      <c r="AA185" s="92"/>
      <c r="AT185" s="20" t="s">
        <v>304</v>
      </c>
      <c r="AU185" s="20" t="s">
        <v>85</v>
      </c>
      <c r="AY185" s="20" t="s">
        <v>304</v>
      </c>
      <c r="BE185" s="134">
        <f>IF(U185="základná",N185,0)</f>
        <v>0</v>
      </c>
      <c r="BF185" s="134">
        <f>IF(U185="znížená",N185,0)</f>
        <v>0</v>
      </c>
      <c r="BG185" s="134">
        <f>IF(U185="zákl. prenesená",N185,0)</f>
        <v>0</v>
      </c>
      <c r="BH185" s="134">
        <f>IF(U185="zníž. prenesená",N185,0)</f>
        <v>0</v>
      </c>
      <c r="BI185" s="134">
        <f>IF(U185="nulová",N185,0)</f>
        <v>0</v>
      </c>
      <c r="BJ185" s="20" t="s">
        <v>130</v>
      </c>
      <c r="BK185" s="220">
        <f>L185*K185</f>
        <v>0</v>
      </c>
    </row>
    <row r="186" s="1" customFormat="1" ht="22.32" customHeight="1">
      <c r="B186" s="44"/>
      <c r="C186" s="232" t="s">
        <v>5</v>
      </c>
      <c r="D186" s="232" t="s">
        <v>152</v>
      </c>
      <c r="E186" s="233" t="s">
        <v>5</v>
      </c>
      <c r="F186" s="234" t="s">
        <v>5</v>
      </c>
      <c r="G186" s="234"/>
      <c r="H186" s="234"/>
      <c r="I186" s="234"/>
      <c r="J186" s="235" t="s">
        <v>5</v>
      </c>
      <c r="K186" s="216"/>
      <c r="L186" s="216"/>
      <c r="M186" s="236"/>
      <c r="N186" s="236">
        <f>BK186</f>
        <v>0</v>
      </c>
      <c r="O186" s="236"/>
      <c r="P186" s="236"/>
      <c r="Q186" s="236"/>
      <c r="R186" s="46"/>
      <c r="T186" s="217" t="s">
        <v>5</v>
      </c>
      <c r="U186" s="237" t="s">
        <v>44</v>
      </c>
      <c r="V186" s="70"/>
      <c r="W186" s="70"/>
      <c r="X186" s="70"/>
      <c r="Y186" s="70"/>
      <c r="Z186" s="70"/>
      <c r="AA186" s="72"/>
      <c r="AT186" s="20" t="s">
        <v>304</v>
      </c>
      <c r="AU186" s="20" t="s">
        <v>85</v>
      </c>
      <c r="AY186" s="20" t="s">
        <v>304</v>
      </c>
      <c r="BE186" s="134">
        <f>IF(U186="základná",N186,0)</f>
        <v>0</v>
      </c>
      <c r="BF186" s="134">
        <f>IF(U186="znížená",N186,0)</f>
        <v>0</v>
      </c>
      <c r="BG186" s="134">
        <f>IF(U186="zákl. prenesená",N186,0)</f>
        <v>0</v>
      </c>
      <c r="BH186" s="134">
        <f>IF(U186="zníž. prenesená",N186,0)</f>
        <v>0</v>
      </c>
      <c r="BI186" s="134">
        <f>IF(U186="nulová",N186,0)</f>
        <v>0</v>
      </c>
      <c r="BJ186" s="20" t="s">
        <v>130</v>
      </c>
      <c r="BK186" s="220">
        <f>L186*K186</f>
        <v>0</v>
      </c>
    </row>
    <row r="187" s="1" customFormat="1" ht="6.96" customHeight="1">
      <c r="B187" s="73"/>
      <c r="C187" s="74"/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5"/>
    </row>
  </sheetData>
  <mergeCells count="232"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N98:Q98"/>
    <mergeCell ref="N99:Q99"/>
    <mergeCell ref="N101:Q101"/>
    <mergeCell ref="D102:H102"/>
    <mergeCell ref="N102:Q102"/>
    <mergeCell ref="D103:H103"/>
    <mergeCell ref="N103:Q103"/>
    <mergeCell ref="D104:H104"/>
    <mergeCell ref="N104:Q104"/>
    <mergeCell ref="D105:H105"/>
    <mergeCell ref="N105:Q105"/>
    <mergeCell ref="D106:H106"/>
    <mergeCell ref="N106:Q106"/>
    <mergeCell ref="N107:Q107"/>
    <mergeCell ref="L109:Q109"/>
    <mergeCell ref="C115:Q115"/>
    <mergeCell ref="F117:P117"/>
    <mergeCell ref="F118:P118"/>
    <mergeCell ref="M120:P120"/>
    <mergeCell ref="M122:Q122"/>
    <mergeCell ref="M123:Q123"/>
    <mergeCell ref="F125:I125"/>
    <mergeCell ref="L125:M125"/>
    <mergeCell ref="N125:Q125"/>
    <mergeCell ref="F129:I129"/>
    <mergeCell ref="L129:M129"/>
    <mergeCell ref="N129:Q129"/>
    <mergeCell ref="F130:I130"/>
    <mergeCell ref="L130:M130"/>
    <mergeCell ref="N130:Q130"/>
    <mergeCell ref="F131:I131"/>
    <mergeCell ref="L131:M131"/>
    <mergeCell ref="N131:Q131"/>
    <mergeCell ref="F132:I132"/>
    <mergeCell ref="L132:M132"/>
    <mergeCell ref="N132:Q132"/>
    <mergeCell ref="F133:I133"/>
    <mergeCell ref="L133:M133"/>
    <mergeCell ref="N133:Q133"/>
    <mergeCell ref="F134:I134"/>
    <mergeCell ref="L134:M134"/>
    <mergeCell ref="N134:Q134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38:I138"/>
    <mergeCell ref="L138:M138"/>
    <mergeCell ref="N138:Q138"/>
    <mergeCell ref="F139:I139"/>
    <mergeCell ref="L139:M139"/>
    <mergeCell ref="N139:Q139"/>
    <mergeCell ref="F140:I140"/>
    <mergeCell ref="L140:M140"/>
    <mergeCell ref="N140:Q140"/>
    <mergeCell ref="F141:I141"/>
    <mergeCell ref="L141:M141"/>
    <mergeCell ref="N141:Q141"/>
    <mergeCell ref="F142:I142"/>
    <mergeCell ref="L142:M142"/>
    <mergeCell ref="N142:Q142"/>
    <mergeCell ref="F143:I143"/>
    <mergeCell ref="L143:M143"/>
    <mergeCell ref="N143:Q143"/>
    <mergeCell ref="F145:I145"/>
    <mergeCell ref="L145:M145"/>
    <mergeCell ref="N145:Q145"/>
    <mergeCell ref="F146:I146"/>
    <mergeCell ref="L146:M146"/>
    <mergeCell ref="N146:Q146"/>
    <mergeCell ref="F147:I147"/>
    <mergeCell ref="L147:M147"/>
    <mergeCell ref="N147:Q147"/>
    <mergeCell ref="F148:I148"/>
    <mergeCell ref="L148:M148"/>
    <mergeCell ref="N148:Q148"/>
    <mergeCell ref="F149:I149"/>
    <mergeCell ref="L149:M149"/>
    <mergeCell ref="N149:Q149"/>
    <mergeCell ref="F150:I150"/>
    <mergeCell ref="L150:M150"/>
    <mergeCell ref="N150:Q150"/>
    <mergeCell ref="F152:I152"/>
    <mergeCell ref="L152:M152"/>
    <mergeCell ref="N152:Q152"/>
    <mergeCell ref="F153:I153"/>
    <mergeCell ref="L153:M153"/>
    <mergeCell ref="N153:Q153"/>
    <mergeCell ref="F154:I154"/>
    <mergeCell ref="L154:M154"/>
    <mergeCell ref="N154:Q154"/>
    <mergeCell ref="F155:I155"/>
    <mergeCell ref="L155:M155"/>
    <mergeCell ref="N155:Q155"/>
    <mergeCell ref="F156:I156"/>
    <mergeCell ref="L156:M156"/>
    <mergeCell ref="N156:Q156"/>
    <mergeCell ref="F157:I157"/>
    <mergeCell ref="L157:M157"/>
    <mergeCell ref="N157:Q157"/>
    <mergeCell ref="F158:I158"/>
    <mergeCell ref="L158:M158"/>
    <mergeCell ref="N158:Q158"/>
    <mergeCell ref="F159:I159"/>
    <mergeCell ref="L159:M159"/>
    <mergeCell ref="N159:Q159"/>
    <mergeCell ref="F160:I160"/>
    <mergeCell ref="L160:M160"/>
    <mergeCell ref="N160:Q160"/>
    <mergeCell ref="F161:I161"/>
    <mergeCell ref="L161:M161"/>
    <mergeCell ref="N161:Q161"/>
    <mergeCell ref="F162:I162"/>
    <mergeCell ref="L162:M162"/>
    <mergeCell ref="N162:Q162"/>
    <mergeCell ref="F164:I164"/>
    <mergeCell ref="L164:M164"/>
    <mergeCell ref="N164:Q164"/>
    <mergeCell ref="F167:I167"/>
    <mergeCell ref="L167:M167"/>
    <mergeCell ref="N167:Q167"/>
    <mergeCell ref="F168:I168"/>
    <mergeCell ref="L168:M168"/>
    <mergeCell ref="N168:Q168"/>
    <mergeCell ref="F169:I169"/>
    <mergeCell ref="L169:M169"/>
    <mergeCell ref="N169:Q169"/>
    <mergeCell ref="F170:I170"/>
    <mergeCell ref="L170:M170"/>
    <mergeCell ref="N170:Q170"/>
    <mergeCell ref="F172:I172"/>
    <mergeCell ref="L172:M172"/>
    <mergeCell ref="N172:Q172"/>
    <mergeCell ref="F174:I174"/>
    <mergeCell ref="L174:M174"/>
    <mergeCell ref="N174:Q174"/>
    <mergeCell ref="F175:I175"/>
    <mergeCell ref="L175:M175"/>
    <mergeCell ref="N175:Q175"/>
    <mergeCell ref="F177:I177"/>
    <mergeCell ref="L177:M177"/>
    <mergeCell ref="N177:Q177"/>
    <mergeCell ref="F178:I178"/>
    <mergeCell ref="L178:M178"/>
    <mergeCell ref="N178:Q178"/>
    <mergeCell ref="F179:I179"/>
    <mergeCell ref="L179:M179"/>
    <mergeCell ref="N179:Q179"/>
    <mergeCell ref="F180:I180"/>
    <mergeCell ref="L180:M180"/>
    <mergeCell ref="N180:Q180"/>
    <mergeCell ref="F182:I182"/>
    <mergeCell ref="L182:M182"/>
    <mergeCell ref="N182:Q182"/>
    <mergeCell ref="F183:I183"/>
    <mergeCell ref="L183:M183"/>
    <mergeCell ref="N183:Q183"/>
    <mergeCell ref="F184:I184"/>
    <mergeCell ref="L184:M184"/>
    <mergeCell ref="N184:Q184"/>
    <mergeCell ref="F185:I185"/>
    <mergeCell ref="L185:M185"/>
    <mergeCell ref="N185:Q185"/>
    <mergeCell ref="F186:I186"/>
    <mergeCell ref="L186:M186"/>
    <mergeCell ref="N186:Q186"/>
    <mergeCell ref="N126:Q126"/>
    <mergeCell ref="N127:Q127"/>
    <mergeCell ref="N128:Q128"/>
    <mergeCell ref="N144:Q144"/>
    <mergeCell ref="N151:Q151"/>
    <mergeCell ref="N163:Q163"/>
    <mergeCell ref="N165:Q165"/>
    <mergeCell ref="N166:Q166"/>
    <mergeCell ref="N171:Q171"/>
    <mergeCell ref="N173:Q173"/>
    <mergeCell ref="N176:Q176"/>
    <mergeCell ref="N181:Q181"/>
    <mergeCell ref="H1:K1"/>
    <mergeCell ref="S2:AC2"/>
  </mergeCells>
  <dataValidations count="2">
    <dataValidation type="list" allowBlank="1" showInputMessage="1" showErrorMessage="1" error="Povolené sú hodnoty K, M." sqref="D182:D187">
      <formula1>"K, M"</formula1>
    </dataValidation>
    <dataValidation type="list" allowBlank="1" showInputMessage="1" showErrorMessage="1" error="Povolené sú hodnoty základná, znížená, nulová." sqref="U182:U187">
      <formula1>"základná, znížená, nulová"</formula1>
    </dataValidation>
  </dataValidations>
  <hyperlinks>
    <hyperlink ref="F1:G1" location="C2" display="1) Krycí list rozpočtu"/>
    <hyperlink ref="H1:K1" location="C86" display="2) Rekapitulácia rozpočtu"/>
    <hyperlink ref="L1" location="C125" display="3) Rozpočet"/>
    <hyperlink ref="S1:T1" location="'Rekapitulácia stavby'!C2" display="Rekapitulácia stavby"/>
  </hyperlinks>
  <pageMargins left="0.5833333" right="0.5833333" top="0.5" bottom="0.4666667" header="0" footer="0"/>
  <pageSetup paperSize="9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11.17" customWidth="1"/>
    <col min="7" max="7" width="11.17" customWidth="1"/>
    <col min="8" max="8" width="12.5" customWidth="1"/>
    <col min="9" max="9" width="7" customWidth="1"/>
    <col min="10" max="10" width="5.17" customWidth="1"/>
    <col min="11" max="11" width="11.5" customWidth="1"/>
    <col min="12" max="12" width="12" customWidth="1"/>
    <col min="13" max="13" width="6" customWidth="1"/>
    <col min="14" max="14" width="6" customWidth="1"/>
    <col min="15" max="15" width="2" customWidth="1"/>
    <col min="16" max="16" width="12.5" customWidth="1"/>
    <col min="17" max="17" width="4.17" customWidth="1"/>
    <col min="18" max="18" width="1.67" customWidth="1"/>
    <col min="19" max="19" width="8.17" customWidth="1"/>
    <col min="20" max="20" width="29.67" hidden="1" customWidth="1"/>
    <col min="21" max="21" width="16.33" hidden="1" customWidth="1"/>
    <col min="22" max="22" width="12.33" hidden="1" customWidth="1"/>
    <col min="23" max="23" width="16.33" hidden="1" customWidth="1"/>
    <col min="24" max="24" width="12.17" hidden="1" customWidth="1"/>
    <col min="25" max="25" width="15" hidden="1" customWidth="1"/>
    <col min="26" max="26" width="11" hidden="1" customWidth="1"/>
    <col min="27" max="27" width="15" hidden="1" customWidth="1"/>
    <col min="28" max="28" width="16.33" hidden="1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145"/>
      <c r="B1" s="11"/>
      <c r="C1" s="11"/>
      <c r="D1" s="12" t="s">
        <v>1</v>
      </c>
      <c r="E1" s="11"/>
      <c r="F1" s="13" t="s">
        <v>105</v>
      </c>
      <c r="G1" s="13"/>
      <c r="H1" s="146" t="s">
        <v>106</v>
      </c>
      <c r="I1" s="146"/>
      <c r="J1" s="146"/>
      <c r="K1" s="146"/>
      <c r="L1" s="13" t="s">
        <v>107</v>
      </c>
      <c r="M1" s="11"/>
      <c r="N1" s="11"/>
      <c r="O1" s="12" t="s">
        <v>108</v>
      </c>
      <c r="P1" s="11"/>
      <c r="Q1" s="11"/>
      <c r="R1" s="11"/>
      <c r="S1" s="13" t="s">
        <v>109</v>
      </c>
      <c r="T1" s="13"/>
      <c r="U1" s="145"/>
      <c r="V1" s="145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ht="36.96" customHeight="1">
      <c r="C2" s="17" t="s">
        <v>7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S2" s="19" t="s">
        <v>8</v>
      </c>
      <c r="AT2" s="20" t="s">
        <v>92</v>
      </c>
    </row>
    <row r="3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  <c r="AT3" s="20" t="s">
        <v>77</v>
      </c>
    </row>
    <row r="4" ht="36.96" customHeight="1">
      <c r="B4" s="24"/>
      <c r="C4" s="25" t="s">
        <v>110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7"/>
      <c r="T4" s="18" t="s">
        <v>12</v>
      </c>
      <c r="AT4" s="20" t="s">
        <v>6</v>
      </c>
    </row>
    <row r="5" ht="6.96" customHeight="1">
      <c r="B5" s="24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7"/>
    </row>
    <row r="6" ht="25.44" customHeight="1">
      <c r="B6" s="24"/>
      <c r="C6" s="29"/>
      <c r="D6" s="36" t="s">
        <v>17</v>
      </c>
      <c r="E6" s="29"/>
      <c r="F6" s="147" t="str">
        <f>'Rekapitulácia stavby'!K6</f>
        <v>Kultúrny dom Nižná Boca - zmena vykurovania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29"/>
      <c r="R6" s="27"/>
    </row>
    <row r="7" s="1" customFormat="1" ht="32.88" customHeight="1">
      <c r="B7" s="44"/>
      <c r="C7" s="45"/>
      <c r="D7" s="33" t="s">
        <v>111</v>
      </c>
      <c r="E7" s="45"/>
      <c r="F7" s="34" t="s">
        <v>466</v>
      </c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6"/>
    </row>
    <row r="8" s="1" customFormat="1" ht="14.4" customHeight="1">
      <c r="B8" s="44"/>
      <c r="C8" s="45"/>
      <c r="D8" s="36" t="s">
        <v>19</v>
      </c>
      <c r="E8" s="45"/>
      <c r="F8" s="31" t="s">
        <v>5</v>
      </c>
      <c r="G8" s="45"/>
      <c r="H8" s="45"/>
      <c r="I8" s="45"/>
      <c r="J8" s="45"/>
      <c r="K8" s="45"/>
      <c r="L8" s="45"/>
      <c r="M8" s="36" t="s">
        <v>20</v>
      </c>
      <c r="N8" s="45"/>
      <c r="O8" s="31" t="s">
        <v>5</v>
      </c>
      <c r="P8" s="45"/>
      <c r="Q8" s="45"/>
      <c r="R8" s="46"/>
    </row>
    <row r="9" s="1" customFormat="1" ht="14.4" customHeight="1">
      <c r="B9" s="44"/>
      <c r="C9" s="45"/>
      <c r="D9" s="36" t="s">
        <v>21</v>
      </c>
      <c r="E9" s="45"/>
      <c r="F9" s="31" t="s">
        <v>22</v>
      </c>
      <c r="G9" s="45"/>
      <c r="H9" s="45"/>
      <c r="I9" s="45"/>
      <c r="J9" s="45"/>
      <c r="K9" s="45"/>
      <c r="L9" s="45"/>
      <c r="M9" s="36" t="s">
        <v>23</v>
      </c>
      <c r="N9" s="45"/>
      <c r="O9" s="148" t="str">
        <f>'Rekapitulácia stavby'!AN8</f>
        <v>17. 9. 2017</v>
      </c>
      <c r="P9" s="88"/>
      <c r="Q9" s="45"/>
      <c r="R9" s="46"/>
    </row>
    <row r="10" s="1" customFormat="1" ht="10.8" customHeight="1">
      <c r="B10" s="44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6"/>
    </row>
    <row r="11" s="1" customFormat="1" ht="14.4" customHeight="1">
      <c r="B11" s="44"/>
      <c r="C11" s="45"/>
      <c r="D11" s="36" t="s">
        <v>25</v>
      </c>
      <c r="E11" s="45"/>
      <c r="F11" s="45"/>
      <c r="G11" s="45"/>
      <c r="H11" s="45"/>
      <c r="I11" s="45"/>
      <c r="J11" s="45"/>
      <c r="K11" s="45"/>
      <c r="L11" s="45"/>
      <c r="M11" s="36" t="s">
        <v>26</v>
      </c>
      <c r="N11" s="45"/>
      <c r="O11" s="31" t="s">
        <v>5</v>
      </c>
      <c r="P11" s="31"/>
      <c r="Q11" s="45"/>
      <c r="R11" s="46"/>
    </row>
    <row r="12" s="1" customFormat="1" ht="18" customHeight="1">
      <c r="B12" s="44"/>
      <c r="C12" s="45"/>
      <c r="D12" s="45"/>
      <c r="E12" s="31" t="s">
        <v>27</v>
      </c>
      <c r="F12" s="45"/>
      <c r="G12" s="45"/>
      <c r="H12" s="45"/>
      <c r="I12" s="45"/>
      <c r="J12" s="45"/>
      <c r="K12" s="45"/>
      <c r="L12" s="45"/>
      <c r="M12" s="36" t="s">
        <v>28</v>
      </c>
      <c r="N12" s="45"/>
      <c r="O12" s="31" t="s">
        <v>5</v>
      </c>
      <c r="P12" s="31"/>
      <c r="Q12" s="45"/>
      <c r="R12" s="46"/>
    </row>
    <row r="13" s="1" customFormat="1" ht="6.96" customHeight="1"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6"/>
    </row>
    <row r="14" s="1" customFormat="1" ht="14.4" customHeight="1">
      <c r="B14" s="44"/>
      <c r="C14" s="45"/>
      <c r="D14" s="36" t="s">
        <v>29</v>
      </c>
      <c r="E14" s="45"/>
      <c r="F14" s="45"/>
      <c r="G14" s="45"/>
      <c r="H14" s="45"/>
      <c r="I14" s="45"/>
      <c r="J14" s="45"/>
      <c r="K14" s="45"/>
      <c r="L14" s="45"/>
      <c r="M14" s="36" t="s">
        <v>26</v>
      </c>
      <c r="N14" s="45"/>
      <c r="O14" s="37" t="s">
        <v>5</v>
      </c>
      <c r="P14" s="31"/>
      <c r="Q14" s="45"/>
      <c r="R14" s="46"/>
    </row>
    <row r="15" s="1" customFormat="1" ht="18" customHeight="1">
      <c r="B15" s="44"/>
      <c r="C15" s="45"/>
      <c r="D15" s="45"/>
      <c r="E15" s="37" t="s">
        <v>113</v>
      </c>
      <c r="F15" s="149"/>
      <c r="G15" s="149"/>
      <c r="H15" s="149"/>
      <c r="I15" s="149"/>
      <c r="J15" s="149"/>
      <c r="K15" s="149"/>
      <c r="L15" s="149"/>
      <c r="M15" s="36" t="s">
        <v>28</v>
      </c>
      <c r="N15" s="45"/>
      <c r="O15" s="37" t="s">
        <v>5</v>
      </c>
      <c r="P15" s="31"/>
      <c r="Q15" s="45"/>
      <c r="R15" s="46"/>
    </row>
    <row r="16" s="1" customFormat="1" ht="6.96" customHeight="1"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6"/>
    </row>
    <row r="17" s="1" customFormat="1" ht="14.4" customHeight="1">
      <c r="B17" s="44"/>
      <c r="C17" s="45"/>
      <c r="D17" s="36" t="s">
        <v>31</v>
      </c>
      <c r="E17" s="45"/>
      <c r="F17" s="45"/>
      <c r="G17" s="45"/>
      <c r="H17" s="45"/>
      <c r="I17" s="45"/>
      <c r="J17" s="45"/>
      <c r="K17" s="45"/>
      <c r="L17" s="45"/>
      <c r="M17" s="36" t="s">
        <v>26</v>
      </c>
      <c r="N17" s="45"/>
      <c r="O17" s="31" t="s">
        <v>5</v>
      </c>
      <c r="P17" s="31"/>
      <c r="Q17" s="45"/>
      <c r="R17" s="46"/>
    </row>
    <row r="18" s="1" customFormat="1" ht="18" customHeight="1">
      <c r="B18" s="44"/>
      <c r="C18" s="45"/>
      <c r="D18" s="45"/>
      <c r="E18" s="31" t="s">
        <v>32</v>
      </c>
      <c r="F18" s="45"/>
      <c r="G18" s="45"/>
      <c r="H18" s="45"/>
      <c r="I18" s="45"/>
      <c r="J18" s="45"/>
      <c r="K18" s="45"/>
      <c r="L18" s="45"/>
      <c r="M18" s="36" t="s">
        <v>28</v>
      </c>
      <c r="N18" s="45"/>
      <c r="O18" s="31" t="s">
        <v>5</v>
      </c>
      <c r="P18" s="31"/>
      <c r="Q18" s="45"/>
      <c r="R18" s="46"/>
    </row>
    <row r="19" s="1" customFormat="1" ht="6.96" customHeight="1">
      <c r="B19" s="44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6"/>
    </row>
    <row r="20" s="1" customFormat="1" ht="14.4" customHeight="1">
      <c r="B20" s="44"/>
      <c r="C20" s="45"/>
      <c r="D20" s="36" t="s">
        <v>35</v>
      </c>
      <c r="E20" s="45"/>
      <c r="F20" s="45"/>
      <c r="G20" s="45"/>
      <c r="H20" s="45"/>
      <c r="I20" s="45"/>
      <c r="J20" s="45"/>
      <c r="K20" s="45"/>
      <c r="L20" s="45"/>
      <c r="M20" s="36" t="s">
        <v>26</v>
      </c>
      <c r="N20" s="45"/>
      <c r="O20" s="31" t="s">
        <v>5</v>
      </c>
      <c r="P20" s="31"/>
      <c r="Q20" s="45"/>
      <c r="R20" s="46"/>
    </row>
    <row r="21" s="1" customFormat="1" ht="18" customHeight="1">
      <c r="B21" s="44"/>
      <c r="C21" s="45"/>
      <c r="D21" s="45"/>
      <c r="E21" s="31" t="s">
        <v>36</v>
      </c>
      <c r="F21" s="45"/>
      <c r="G21" s="45"/>
      <c r="H21" s="45"/>
      <c r="I21" s="45"/>
      <c r="J21" s="45"/>
      <c r="K21" s="45"/>
      <c r="L21" s="45"/>
      <c r="M21" s="36" t="s">
        <v>28</v>
      </c>
      <c r="N21" s="45"/>
      <c r="O21" s="31" t="s">
        <v>5</v>
      </c>
      <c r="P21" s="31"/>
      <c r="Q21" s="45"/>
      <c r="R21" s="46"/>
    </row>
    <row r="22" s="1" customFormat="1" ht="6.96" customHeight="1"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6"/>
    </row>
    <row r="23" s="1" customFormat="1" ht="14.4" customHeight="1">
      <c r="B23" s="44"/>
      <c r="C23" s="45"/>
      <c r="D23" s="36" t="s">
        <v>37</v>
      </c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6"/>
    </row>
    <row r="24" s="1" customFormat="1" ht="16.5" customHeight="1">
      <c r="B24" s="44"/>
      <c r="C24" s="45"/>
      <c r="D24" s="45"/>
      <c r="E24" s="40" t="s">
        <v>5</v>
      </c>
      <c r="F24" s="40"/>
      <c r="G24" s="40"/>
      <c r="H24" s="40"/>
      <c r="I24" s="40"/>
      <c r="J24" s="40"/>
      <c r="K24" s="40"/>
      <c r="L24" s="40"/>
      <c r="M24" s="45"/>
      <c r="N24" s="45"/>
      <c r="O24" s="45"/>
      <c r="P24" s="45"/>
      <c r="Q24" s="45"/>
      <c r="R24" s="46"/>
    </row>
    <row r="25" s="1" customFormat="1" ht="6.96" customHeight="1">
      <c r="B25" s="44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6"/>
    </row>
    <row r="26" s="1" customFormat="1" ht="6.96" customHeight="1">
      <c r="B26" s="44"/>
      <c r="C26" s="4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45"/>
      <c r="R26" s="46"/>
    </row>
    <row r="27" s="1" customFormat="1" ht="14.4" customHeight="1">
      <c r="B27" s="44"/>
      <c r="C27" s="45"/>
      <c r="D27" s="150" t="s">
        <v>114</v>
      </c>
      <c r="E27" s="45"/>
      <c r="F27" s="45"/>
      <c r="G27" s="45"/>
      <c r="H27" s="45"/>
      <c r="I27" s="45"/>
      <c r="J27" s="45"/>
      <c r="K27" s="45"/>
      <c r="L27" s="45"/>
      <c r="M27" s="43">
        <f>N88</f>
        <v>0</v>
      </c>
      <c r="N27" s="43"/>
      <c r="O27" s="43"/>
      <c r="P27" s="43"/>
      <c r="Q27" s="45"/>
      <c r="R27" s="46"/>
    </row>
    <row r="28" s="1" customFormat="1" ht="14.4" customHeight="1">
      <c r="B28" s="44"/>
      <c r="C28" s="45"/>
      <c r="D28" s="42" t="s">
        <v>99</v>
      </c>
      <c r="E28" s="45"/>
      <c r="F28" s="45"/>
      <c r="G28" s="45"/>
      <c r="H28" s="45"/>
      <c r="I28" s="45"/>
      <c r="J28" s="45"/>
      <c r="K28" s="45"/>
      <c r="L28" s="45"/>
      <c r="M28" s="43">
        <f>N93</f>
        <v>0</v>
      </c>
      <c r="N28" s="43"/>
      <c r="O28" s="43"/>
      <c r="P28" s="43"/>
      <c r="Q28" s="45"/>
      <c r="R28" s="46"/>
    </row>
    <row r="29" s="1" customFormat="1" ht="6.96" customHeight="1"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6"/>
    </row>
    <row r="30" s="1" customFormat="1" ht="25.44" customHeight="1">
      <c r="B30" s="44"/>
      <c r="C30" s="45"/>
      <c r="D30" s="151" t="s">
        <v>40</v>
      </c>
      <c r="E30" s="45"/>
      <c r="F30" s="45"/>
      <c r="G30" s="45"/>
      <c r="H30" s="45"/>
      <c r="I30" s="45"/>
      <c r="J30" s="45"/>
      <c r="K30" s="45"/>
      <c r="L30" s="45"/>
      <c r="M30" s="152">
        <f>ROUND(M27+M28,2)</f>
        <v>0</v>
      </c>
      <c r="N30" s="45"/>
      <c r="O30" s="45"/>
      <c r="P30" s="45"/>
      <c r="Q30" s="45"/>
      <c r="R30" s="46"/>
    </row>
    <row r="31" s="1" customFormat="1" ht="6.96" customHeight="1">
      <c r="B31" s="44"/>
      <c r="C31" s="4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45"/>
      <c r="R31" s="46"/>
    </row>
    <row r="32" s="1" customFormat="1" ht="14.4" customHeight="1">
      <c r="B32" s="44"/>
      <c r="C32" s="45"/>
      <c r="D32" s="52" t="s">
        <v>41</v>
      </c>
      <c r="E32" s="52" t="s">
        <v>42</v>
      </c>
      <c r="F32" s="53">
        <v>0.20000000000000001</v>
      </c>
      <c r="G32" s="153" t="s">
        <v>43</v>
      </c>
      <c r="H32" s="154">
        <f>ROUND((((SUM(BE93:BE100)+SUM(BE118:BE144))+SUM(BE146:BE150))),2)</f>
        <v>0</v>
      </c>
      <c r="I32" s="45"/>
      <c r="J32" s="45"/>
      <c r="K32" s="45"/>
      <c r="L32" s="45"/>
      <c r="M32" s="154">
        <f>ROUND(((ROUND((SUM(BE93:BE100)+SUM(BE118:BE144)), 2)*F32)+SUM(BE146:BE150)*F32),2)</f>
        <v>0</v>
      </c>
      <c r="N32" s="45"/>
      <c r="O32" s="45"/>
      <c r="P32" s="45"/>
      <c r="Q32" s="45"/>
      <c r="R32" s="46"/>
    </row>
    <row r="33" s="1" customFormat="1" ht="14.4" customHeight="1">
      <c r="B33" s="44"/>
      <c r="C33" s="45"/>
      <c r="D33" s="45"/>
      <c r="E33" s="52" t="s">
        <v>44</v>
      </c>
      <c r="F33" s="53">
        <v>0.20000000000000001</v>
      </c>
      <c r="G33" s="153" t="s">
        <v>43</v>
      </c>
      <c r="H33" s="154">
        <f>ROUND((((SUM(BF93:BF100)+SUM(BF118:BF144))+SUM(BF146:BF150))),2)</f>
        <v>0</v>
      </c>
      <c r="I33" s="45"/>
      <c r="J33" s="45"/>
      <c r="K33" s="45"/>
      <c r="L33" s="45"/>
      <c r="M33" s="154">
        <f>ROUND(((ROUND((SUM(BF93:BF100)+SUM(BF118:BF144)), 2)*F33)+SUM(BF146:BF150)*F33),2)</f>
        <v>0</v>
      </c>
      <c r="N33" s="45"/>
      <c r="O33" s="45"/>
      <c r="P33" s="45"/>
      <c r="Q33" s="45"/>
      <c r="R33" s="46"/>
    </row>
    <row r="34" hidden="1" s="1" customFormat="1" ht="14.4" customHeight="1">
      <c r="B34" s="44"/>
      <c r="C34" s="45"/>
      <c r="D34" s="45"/>
      <c r="E34" s="52" t="s">
        <v>45</v>
      </c>
      <c r="F34" s="53">
        <v>0.20000000000000001</v>
      </c>
      <c r="G34" s="153" t="s">
        <v>43</v>
      </c>
      <c r="H34" s="154">
        <f>ROUND((((SUM(BG93:BG100)+SUM(BG118:BG144))+SUM(BG146:BG150))),2)</f>
        <v>0</v>
      </c>
      <c r="I34" s="45"/>
      <c r="J34" s="45"/>
      <c r="K34" s="45"/>
      <c r="L34" s="45"/>
      <c r="M34" s="154">
        <v>0</v>
      </c>
      <c r="N34" s="45"/>
      <c r="O34" s="45"/>
      <c r="P34" s="45"/>
      <c r="Q34" s="45"/>
      <c r="R34" s="46"/>
    </row>
    <row r="35" hidden="1" s="1" customFormat="1" ht="14.4" customHeight="1">
      <c r="B35" s="44"/>
      <c r="C35" s="45"/>
      <c r="D35" s="45"/>
      <c r="E35" s="52" t="s">
        <v>46</v>
      </c>
      <c r="F35" s="53">
        <v>0.20000000000000001</v>
      </c>
      <c r="G35" s="153" t="s">
        <v>43</v>
      </c>
      <c r="H35" s="154">
        <f>ROUND((((SUM(BH93:BH100)+SUM(BH118:BH144))+SUM(BH146:BH150))),2)</f>
        <v>0</v>
      </c>
      <c r="I35" s="45"/>
      <c r="J35" s="45"/>
      <c r="K35" s="45"/>
      <c r="L35" s="45"/>
      <c r="M35" s="154">
        <v>0</v>
      </c>
      <c r="N35" s="45"/>
      <c r="O35" s="45"/>
      <c r="P35" s="45"/>
      <c r="Q35" s="45"/>
      <c r="R35" s="46"/>
    </row>
    <row r="36" hidden="1" s="1" customFormat="1" ht="14.4" customHeight="1">
      <c r="B36" s="44"/>
      <c r="C36" s="45"/>
      <c r="D36" s="45"/>
      <c r="E36" s="52" t="s">
        <v>47</v>
      </c>
      <c r="F36" s="53">
        <v>0</v>
      </c>
      <c r="G36" s="153" t="s">
        <v>43</v>
      </c>
      <c r="H36" s="154">
        <f>ROUND((((SUM(BI93:BI100)+SUM(BI118:BI144))+SUM(BI146:BI150))),2)</f>
        <v>0</v>
      </c>
      <c r="I36" s="45"/>
      <c r="J36" s="45"/>
      <c r="K36" s="45"/>
      <c r="L36" s="45"/>
      <c r="M36" s="154">
        <v>0</v>
      </c>
      <c r="N36" s="45"/>
      <c r="O36" s="45"/>
      <c r="P36" s="45"/>
      <c r="Q36" s="45"/>
      <c r="R36" s="46"/>
    </row>
    <row r="37" s="1" customFormat="1" ht="6.96" customHeight="1"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6"/>
    </row>
    <row r="38" s="1" customFormat="1" ht="25.44" customHeight="1">
      <c r="B38" s="44"/>
      <c r="C38" s="143"/>
      <c r="D38" s="155" t="s">
        <v>48</v>
      </c>
      <c r="E38" s="95"/>
      <c r="F38" s="95"/>
      <c r="G38" s="156" t="s">
        <v>49</v>
      </c>
      <c r="H38" s="157" t="s">
        <v>50</v>
      </c>
      <c r="I38" s="95"/>
      <c r="J38" s="95"/>
      <c r="K38" s="95"/>
      <c r="L38" s="158">
        <f>SUM(M30:M36)</f>
        <v>0</v>
      </c>
      <c r="M38" s="158"/>
      <c r="N38" s="158"/>
      <c r="O38" s="158"/>
      <c r="P38" s="159"/>
      <c r="Q38" s="143"/>
      <c r="R38" s="46"/>
    </row>
    <row r="39" s="1" customFormat="1" ht="14.4" customHeight="1"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6"/>
    </row>
    <row r="40" s="1" customFormat="1" ht="14.4" customHeight="1">
      <c r="B40" s="44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6"/>
    </row>
    <row r="41">
      <c r="B41" s="24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7"/>
    </row>
    <row r="42">
      <c r="B42" s="24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7"/>
    </row>
    <row r="43">
      <c r="B43" s="24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7"/>
    </row>
    <row r="44">
      <c r="B44" s="24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7"/>
    </row>
    <row r="45">
      <c r="B45" s="24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7"/>
    </row>
    <row r="46">
      <c r="B46" s="24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7"/>
    </row>
    <row r="47">
      <c r="B47" s="24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7"/>
    </row>
    <row r="48">
      <c r="B48" s="24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7"/>
    </row>
    <row r="49">
      <c r="B49" s="24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7"/>
    </row>
    <row r="50" s="1" customFormat="1">
      <c r="B50" s="44"/>
      <c r="C50" s="45"/>
      <c r="D50" s="64" t="s">
        <v>51</v>
      </c>
      <c r="E50" s="65"/>
      <c r="F50" s="65"/>
      <c r="G50" s="65"/>
      <c r="H50" s="66"/>
      <c r="I50" s="45"/>
      <c r="J50" s="64" t="s">
        <v>52</v>
      </c>
      <c r="K50" s="65"/>
      <c r="L50" s="65"/>
      <c r="M50" s="65"/>
      <c r="N50" s="65"/>
      <c r="O50" s="65"/>
      <c r="P50" s="66"/>
      <c r="Q50" s="45"/>
      <c r="R50" s="46"/>
    </row>
    <row r="51">
      <c r="B51" s="24"/>
      <c r="C51" s="29"/>
      <c r="D51" s="67"/>
      <c r="E51" s="29"/>
      <c r="F51" s="29"/>
      <c r="G51" s="29"/>
      <c r="H51" s="68"/>
      <c r="I51" s="29"/>
      <c r="J51" s="67"/>
      <c r="K51" s="29"/>
      <c r="L51" s="29"/>
      <c r="M51" s="29"/>
      <c r="N51" s="29"/>
      <c r="O51" s="29"/>
      <c r="P51" s="68"/>
      <c r="Q51" s="29"/>
      <c r="R51" s="27"/>
    </row>
    <row r="52">
      <c r="B52" s="24"/>
      <c r="C52" s="29"/>
      <c r="D52" s="67"/>
      <c r="E52" s="29"/>
      <c r="F52" s="29"/>
      <c r="G52" s="29"/>
      <c r="H52" s="68"/>
      <c r="I52" s="29"/>
      <c r="J52" s="67"/>
      <c r="K52" s="29"/>
      <c r="L52" s="29"/>
      <c r="M52" s="29"/>
      <c r="N52" s="29"/>
      <c r="O52" s="29"/>
      <c r="P52" s="68"/>
      <c r="Q52" s="29"/>
      <c r="R52" s="27"/>
    </row>
    <row r="53">
      <c r="B53" s="24"/>
      <c r="C53" s="29"/>
      <c r="D53" s="67"/>
      <c r="E53" s="29"/>
      <c r="F53" s="29"/>
      <c r="G53" s="29"/>
      <c r="H53" s="68"/>
      <c r="I53" s="29"/>
      <c r="J53" s="67"/>
      <c r="K53" s="29"/>
      <c r="L53" s="29"/>
      <c r="M53" s="29"/>
      <c r="N53" s="29"/>
      <c r="O53" s="29"/>
      <c r="P53" s="68"/>
      <c r="Q53" s="29"/>
      <c r="R53" s="27"/>
    </row>
    <row r="54">
      <c r="B54" s="24"/>
      <c r="C54" s="29"/>
      <c r="D54" s="67"/>
      <c r="E54" s="29"/>
      <c r="F54" s="29"/>
      <c r="G54" s="29"/>
      <c r="H54" s="68"/>
      <c r="I54" s="29"/>
      <c r="J54" s="67"/>
      <c r="K54" s="29"/>
      <c r="L54" s="29"/>
      <c r="M54" s="29"/>
      <c r="N54" s="29"/>
      <c r="O54" s="29"/>
      <c r="P54" s="68"/>
      <c r="Q54" s="29"/>
      <c r="R54" s="27"/>
    </row>
    <row r="55">
      <c r="B55" s="24"/>
      <c r="C55" s="29"/>
      <c r="D55" s="67"/>
      <c r="E55" s="29"/>
      <c r="F55" s="29"/>
      <c r="G55" s="29"/>
      <c r="H55" s="68"/>
      <c r="I55" s="29"/>
      <c r="J55" s="67"/>
      <c r="K55" s="29"/>
      <c r="L55" s="29"/>
      <c r="M55" s="29"/>
      <c r="N55" s="29"/>
      <c r="O55" s="29"/>
      <c r="P55" s="68"/>
      <c r="Q55" s="29"/>
      <c r="R55" s="27"/>
    </row>
    <row r="56">
      <c r="B56" s="24"/>
      <c r="C56" s="29"/>
      <c r="D56" s="67"/>
      <c r="E56" s="29"/>
      <c r="F56" s="29"/>
      <c r="G56" s="29"/>
      <c r="H56" s="68"/>
      <c r="I56" s="29"/>
      <c r="J56" s="67"/>
      <c r="K56" s="29"/>
      <c r="L56" s="29"/>
      <c r="M56" s="29"/>
      <c r="N56" s="29"/>
      <c r="O56" s="29"/>
      <c r="P56" s="68"/>
      <c r="Q56" s="29"/>
      <c r="R56" s="27"/>
    </row>
    <row r="57">
      <c r="B57" s="24"/>
      <c r="C57" s="29"/>
      <c r="D57" s="67"/>
      <c r="E57" s="29"/>
      <c r="F57" s="29"/>
      <c r="G57" s="29"/>
      <c r="H57" s="68"/>
      <c r="I57" s="29"/>
      <c r="J57" s="67"/>
      <c r="K57" s="29"/>
      <c r="L57" s="29"/>
      <c r="M57" s="29"/>
      <c r="N57" s="29"/>
      <c r="O57" s="29"/>
      <c r="P57" s="68"/>
      <c r="Q57" s="29"/>
      <c r="R57" s="27"/>
    </row>
    <row r="58">
      <c r="B58" s="24"/>
      <c r="C58" s="29"/>
      <c r="D58" s="67"/>
      <c r="E58" s="29"/>
      <c r="F58" s="29"/>
      <c r="G58" s="29"/>
      <c r="H58" s="68"/>
      <c r="I58" s="29"/>
      <c r="J58" s="67"/>
      <c r="K58" s="29"/>
      <c r="L58" s="29"/>
      <c r="M58" s="29"/>
      <c r="N58" s="29"/>
      <c r="O58" s="29"/>
      <c r="P58" s="68"/>
      <c r="Q58" s="29"/>
      <c r="R58" s="27"/>
    </row>
    <row r="59" s="1" customFormat="1">
      <c r="B59" s="44"/>
      <c r="C59" s="45"/>
      <c r="D59" s="69" t="s">
        <v>53</v>
      </c>
      <c r="E59" s="70"/>
      <c r="F59" s="70"/>
      <c r="G59" s="71" t="s">
        <v>54</v>
      </c>
      <c r="H59" s="72"/>
      <c r="I59" s="45"/>
      <c r="J59" s="69" t="s">
        <v>53</v>
      </c>
      <c r="K59" s="70"/>
      <c r="L59" s="70"/>
      <c r="M59" s="70"/>
      <c r="N59" s="71" t="s">
        <v>54</v>
      </c>
      <c r="O59" s="70"/>
      <c r="P59" s="72"/>
      <c r="Q59" s="45"/>
      <c r="R59" s="46"/>
    </row>
    <row r="60">
      <c r="B60" s="24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7"/>
    </row>
    <row r="61" s="1" customFormat="1">
      <c r="B61" s="44"/>
      <c r="C61" s="45"/>
      <c r="D61" s="64" t="s">
        <v>55</v>
      </c>
      <c r="E61" s="65"/>
      <c r="F61" s="65"/>
      <c r="G61" s="65"/>
      <c r="H61" s="66"/>
      <c r="I61" s="45"/>
      <c r="J61" s="64" t="s">
        <v>56</v>
      </c>
      <c r="K61" s="65"/>
      <c r="L61" s="65"/>
      <c r="M61" s="65"/>
      <c r="N61" s="65"/>
      <c r="O61" s="65"/>
      <c r="P61" s="66"/>
      <c r="Q61" s="45"/>
      <c r="R61" s="46"/>
    </row>
    <row r="62">
      <c r="B62" s="24"/>
      <c r="C62" s="29"/>
      <c r="D62" s="67"/>
      <c r="E62" s="29"/>
      <c r="F62" s="29"/>
      <c r="G62" s="29"/>
      <c r="H62" s="68"/>
      <c r="I62" s="29"/>
      <c r="J62" s="67"/>
      <c r="K62" s="29"/>
      <c r="L62" s="29"/>
      <c r="M62" s="29"/>
      <c r="N62" s="29"/>
      <c r="O62" s="29"/>
      <c r="P62" s="68"/>
      <c r="Q62" s="29"/>
      <c r="R62" s="27"/>
    </row>
    <row r="63">
      <c r="B63" s="24"/>
      <c r="C63" s="29"/>
      <c r="D63" s="67"/>
      <c r="E63" s="29"/>
      <c r="F63" s="29"/>
      <c r="G63" s="29"/>
      <c r="H63" s="68"/>
      <c r="I63" s="29"/>
      <c r="J63" s="67"/>
      <c r="K63" s="29"/>
      <c r="L63" s="29"/>
      <c r="M63" s="29"/>
      <c r="N63" s="29"/>
      <c r="O63" s="29"/>
      <c r="P63" s="68"/>
      <c r="Q63" s="29"/>
      <c r="R63" s="27"/>
    </row>
    <row r="64">
      <c r="B64" s="24"/>
      <c r="C64" s="29"/>
      <c r="D64" s="67"/>
      <c r="E64" s="29"/>
      <c r="F64" s="29"/>
      <c r="G64" s="29"/>
      <c r="H64" s="68"/>
      <c r="I64" s="29"/>
      <c r="J64" s="67"/>
      <c r="K64" s="29"/>
      <c r="L64" s="29"/>
      <c r="M64" s="29"/>
      <c r="N64" s="29"/>
      <c r="O64" s="29"/>
      <c r="P64" s="68"/>
      <c r="Q64" s="29"/>
      <c r="R64" s="27"/>
    </row>
    <row r="65">
      <c r="B65" s="24"/>
      <c r="C65" s="29"/>
      <c r="D65" s="67"/>
      <c r="E65" s="29"/>
      <c r="F65" s="29"/>
      <c r="G65" s="29"/>
      <c r="H65" s="68"/>
      <c r="I65" s="29"/>
      <c r="J65" s="67"/>
      <c r="K65" s="29"/>
      <c r="L65" s="29"/>
      <c r="M65" s="29"/>
      <c r="N65" s="29"/>
      <c r="O65" s="29"/>
      <c r="P65" s="68"/>
      <c r="Q65" s="29"/>
      <c r="R65" s="27"/>
    </row>
    <row r="66">
      <c r="B66" s="24"/>
      <c r="C66" s="29"/>
      <c r="D66" s="67"/>
      <c r="E66" s="29"/>
      <c r="F66" s="29"/>
      <c r="G66" s="29"/>
      <c r="H66" s="68"/>
      <c r="I66" s="29"/>
      <c r="J66" s="67"/>
      <c r="K66" s="29"/>
      <c r="L66" s="29"/>
      <c r="M66" s="29"/>
      <c r="N66" s="29"/>
      <c r="O66" s="29"/>
      <c r="P66" s="68"/>
      <c r="Q66" s="29"/>
      <c r="R66" s="27"/>
    </row>
    <row r="67">
      <c r="B67" s="24"/>
      <c r="C67" s="29"/>
      <c r="D67" s="67"/>
      <c r="E67" s="29"/>
      <c r="F67" s="29"/>
      <c r="G67" s="29"/>
      <c r="H67" s="68"/>
      <c r="I67" s="29"/>
      <c r="J67" s="67"/>
      <c r="K67" s="29"/>
      <c r="L67" s="29"/>
      <c r="M67" s="29"/>
      <c r="N67" s="29"/>
      <c r="O67" s="29"/>
      <c r="P67" s="68"/>
      <c r="Q67" s="29"/>
      <c r="R67" s="27"/>
    </row>
    <row r="68">
      <c r="B68" s="24"/>
      <c r="C68" s="29"/>
      <c r="D68" s="67"/>
      <c r="E68" s="29"/>
      <c r="F68" s="29"/>
      <c r="G68" s="29"/>
      <c r="H68" s="68"/>
      <c r="I68" s="29"/>
      <c r="J68" s="67"/>
      <c r="K68" s="29"/>
      <c r="L68" s="29"/>
      <c r="M68" s="29"/>
      <c r="N68" s="29"/>
      <c r="O68" s="29"/>
      <c r="P68" s="68"/>
      <c r="Q68" s="29"/>
      <c r="R68" s="27"/>
    </row>
    <row r="69">
      <c r="B69" s="24"/>
      <c r="C69" s="29"/>
      <c r="D69" s="67"/>
      <c r="E69" s="29"/>
      <c r="F69" s="29"/>
      <c r="G69" s="29"/>
      <c r="H69" s="68"/>
      <c r="I69" s="29"/>
      <c r="J69" s="67"/>
      <c r="K69" s="29"/>
      <c r="L69" s="29"/>
      <c r="M69" s="29"/>
      <c r="N69" s="29"/>
      <c r="O69" s="29"/>
      <c r="P69" s="68"/>
      <c r="Q69" s="29"/>
      <c r="R69" s="27"/>
    </row>
    <row r="70" s="1" customFormat="1">
      <c r="B70" s="44"/>
      <c r="C70" s="45"/>
      <c r="D70" s="69" t="s">
        <v>53</v>
      </c>
      <c r="E70" s="70"/>
      <c r="F70" s="70"/>
      <c r="G70" s="71" t="s">
        <v>54</v>
      </c>
      <c r="H70" s="72"/>
      <c r="I70" s="45"/>
      <c r="J70" s="69" t="s">
        <v>53</v>
      </c>
      <c r="K70" s="70"/>
      <c r="L70" s="70"/>
      <c r="M70" s="70"/>
      <c r="N70" s="71" t="s">
        <v>54</v>
      </c>
      <c r="O70" s="70"/>
      <c r="P70" s="72"/>
      <c r="Q70" s="45"/>
      <c r="R70" s="46"/>
    </row>
    <row r="71" s="1" customFormat="1" ht="14.4" customHeight="1">
      <c r="B71" s="73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5"/>
    </row>
    <row r="75" s="1" customFormat="1" ht="6.96" customHeight="1">
      <c r="B75" s="76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8"/>
    </row>
    <row r="76" s="1" customFormat="1" ht="36.96" customHeight="1">
      <c r="B76" s="44"/>
      <c r="C76" s="25" t="s">
        <v>115</v>
      </c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46"/>
    </row>
    <row r="77" s="1" customFormat="1" ht="6.96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6"/>
    </row>
    <row r="78" s="1" customFormat="1" ht="30" customHeight="1">
      <c r="B78" s="44"/>
      <c r="C78" s="36" t="s">
        <v>17</v>
      </c>
      <c r="D78" s="45"/>
      <c r="E78" s="45"/>
      <c r="F78" s="147" t="str">
        <f>F6</f>
        <v>Kultúrny dom Nižná Boca - zmena vykurovania</v>
      </c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45"/>
      <c r="R78" s="46"/>
    </row>
    <row r="79" s="1" customFormat="1" ht="36.96" customHeight="1">
      <c r="B79" s="44"/>
      <c r="C79" s="83" t="s">
        <v>111</v>
      </c>
      <c r="D79" s="45"/>
      <c r="E79" s="45"/>
      <c r="F79" s="85" t="str">
        <f>F7</f>
        <v>SO ELI - Elektroinštalácia -osvetlenie, UK</v>
      </c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6"/>
    </row>
    <row r="80" s="1" customFormat="1" ht="6.96" customHeight="1">
      <c r="B80" s="44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6"/>
    </row>
    <row r="81" s="1" customFormat="1" ht="18" customHeight="1">
      <c r="B81" s="44"/>
      <c r="C81" s="36" t="s">
        <v>21</v>
      </c>
      <c r="D81" s="45"/>
      <c r="E81" s="45"/>
      <c r="F81" s="31" t="str">
        <f>F9</f>
        <v>Nižná Boca</v>
      </c>
      <c r="G81" s="45"/>
      <c r="H81" s="45"/>
      <c r="I81" s="45"/>
      <c r="J81" s="45"/>
      <c r="K81" s="36" t="s">
        <v>23</v>
      </c>
      <c r="L81" s="45"/>
      <c r="M81" s="88" t="str">
        <f>IF(O9="","",O9)</f>
        <v>17. 9. 2017</v>
      </c>
      <c r="N81" s="88"/>
      <c r="O81" s="88"/>
      <c r="P81" s="88"/>
      <c r="Q81" s="45"/>
      <c r="R81" s="46"/>
    </row>
    <row r="82" s="1" customFormat="1" ht="6.96" customHeight="1">
      <c r="B82" s="44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6"/>
    </row>
    <row r="83" s="1" customFormat="1">
      <c r="B83" s="44"/>
      <c r="C83" s="36" t="s">
        <v>25</v>
      </c>
      <c r="D83" s="45"/>
      <c r="E83" s="45"/>
      <c r="F83" s="31" t="str">
        <f>E12</f>
        <v>Obec Nižná Boca</v>
      </c>
      <c r="G83" s="45"/>
      <c r="H83" s="45"/>
      <c r="I83" s="45"/>
      <c r="J83" s="45"/>
      <c r="K83" s="36" t="s">
        <v>31</v>
      </c>
      <c r="L83" s="45"/>
      <c r="M83" s="31" t="str">
        <f>E18</f>
        <v>Študio B, L.hrádok, arch. Hradský</v>
      </c>
      <c r="N83" s="31"/>
      <c r="O83" s="31"/>
      <c r="P83" s="31"/>
      <c r="Q83" s="31"/>
      <c r="R83" s="46"/>
    </row>
    <row r="84" s="1" customFormat="1" ht="14.4" customHeight="1">
      <c r="B84" s="44"/>
      <c r="C84" s="36" t="s">
        <v>29</v>
      </c>
      <c r="D84" s="45"/>
      <c r="E84" s="45"/>
      <c r="F84" s="31" t="str">
        <f>IF(E15="","",E15)</f>
        <v xml:space="preserve"> </v>
      </c>
      <c r="G84" s="45"/>
      <c r="H84" s="45"/>
      <c r="I84" s="45"/>
      <c r="J84" s="45"/>
      <c r="K84" s="36" t="s">
        <v>35</v>
      </c>
      <c r="L84" s="45"/>
      <c r="M84" s="31" t="str">
        <f>E21</f>
        <v>Mejcher</v>
      </c>
      <c r="N84" s="31"/>
      <c r="O84" s="31"/>
      <c r="P84" s="31"/>
      <c r="Q84" s="31"/>
      <c r="R84" s="46"/>
    </row>
    <row r="85" s="1" customFormat="1" ht="10.32" customHeight="1">
      <c r="B85" s="44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6"/>
    </row>
    <row r="86" s="1" customFormat="1" ht="29.28" customHeight="1">
      <c r="B86" s="44"/>
      <c r="C86" s="160" t="s">
        <v>116</v>
      </c>
      <c r="D86" s="143"/>
      <c r="E86" s="143"/>
      <c r="F86" s="143"/>
      <c r="G86" s="143"/>
      <c r="H86" s="143"/>
      <c r="I86" s="143"/>
      <c r="J86" s="143"/>
      <c r="K86" s="143"/>
      <c r="L86" s="143"/>
      <c r="M86" s="143"/>
      <c r="N86" s="160" t="s">
        <v>117</v>
      </c>
      <c r="O86" s="143"/>
      <c r="P86" s="143"/>
      <c r="Q86" s="143"/>
      <c r="R86" s="46"/>
    </row>
    <row r="87" s="1" customFormat="1" ht="10.32" customHeight="1">
      <c r="B87" s="44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6"/>
    </row>
    <row r="88" s="1" customFormat="1" ht="29.28" customHeight="1">
      <c r="B88" s="44"/>
      <c r="C88" s="161" t="s">
        <v>118</v>
      </c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105">
        <f>N118</f>
        <v>0</v>
      </c>
      <c r="O88" s="162"/>
      <c r="P88" s="162"/>
      <c r="Q88" s="162"/>
      <c r="R88" s="46"/>
      <c r="AU88" s="20" t="s">
        <v>119</v>
      </c>
    </row>
    <row r="89" s="6" customFormat="1" ht="24.96" customHeight="1">
      <c r="B89" s="163"/>
      <c r="C89" s="164"/>
      <c r="D89" s="165" t="s">
        <v>467</v>
      </c>
      <c r="E89" s="164"/>
      <c r="F89" s="164"/>
      <c r="G89" s="164"/>
      <c r="H89" s="164"/>
      <c r="I89" s="164"/>
      <c r="J89" s="164"/>
      <c r="K89" s="164"/>
      <c r="L89" s="164"/>
      <c r="M89" s="164"/>
      <c r="N89" s="166">
        <f>N119</f>
        <v>0</v>
      </c>
      <c r="O89" s="164"/>
      <c r="P89" s="164"/>
      <c r="Q89" s="164"/>
      <c r="R89" s="167"/>
    </row>
    <row r="90" s="6" customFormat="1" ht="24.96" customHeight="1">
      <c r="B90" s="163"/>
      <c r="C90" s="164"/>
      <c r="D90" s="165" t="s">
        <v>468</v>
      </c>
      <c r="E90" s="164"/>
      <c r="F90" s="164"/>
      <c r="G90" s="164"/>
      <c r="H90" s="164"/>
      <c r="I90" s="164"/>
      <c r="J90" s="164"/>
      <c r="K90" s="164"/>
      <c r="L90" s="164"/>
      <c r="M90" s="164"/>
      <c r="N90" s="166">
        <f>N141</f>
        <v>0</v>
      </c>
      <c r="O90" s="164"/>
      <c r="P90" s="164"/>
      <c r="Q90" s="164"/>
      <c r="R90" s="167"/>
    </row>
    <row r="91" s="6" customFormat="1" ht="21.84" customHeight="1">
      <c r="B91" s="163"/>
      <c r="C91" s="164"/>
      <c r="D91" s="165" t="s">
        <v>126</v>
      </c>
      <c r="E91" s="164"/>
      <c r="F91" s="164"/>
      <c r="G91" s="164"/>
      <c r="H91" s="164"/>
      <c r="I91" s="164"/>
      <c r="J91" s="164"/>
      <c r="K91" s="164"/>
      <c r="L91" s="164"/>
      <c r="M91" s="164"/>
      <c r="N91" s="171">
        <f>N145</f>
        <v>0</v>
      </c>
      <c r="O91" s="164"/>
      <c r="P91" s="164"/>
      <c r="Q91" s="164"/>
      <c r="R91" s="167"/>
    </row>
    <row r="92" s="1" customFormat="1" ht="21.84" customHeight="1">
      <c r="B92" s="44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6"/>
    </row>
    <row r="93" s="1" customFormat="1" ht="29.28" customHeight="1">
      <c r="B93" s="44"/>
      <c r="C93" s="161" t="s">
        <v>127</v>
      </c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162">
        <f>ROUND(N94+N95+N96+N97+N98+N99,2)</f>
        <v>0</v>
      </c>
      <c r="O93" s="172"/>
      <c r="P93" s="172"/>
      <c r="Q93" s="172"/>
      <c r="R93" s="46"/>
      <c r="T93" s="173"/>
      <c r="U93" s="174" t="s">
        <v>41</v>
      </c>
    </row>
    <row r="94" s="1" customFormat="1" ht="18" customHeight="1">
      <c r="B94" s="175"/>
      <c r="C94" s="176"/>
      <c r="D94" s="135" t="s">
        <v>128</v>
      </c>
      <c r="E94" s="177"/>
      <c r="F94" s="177"/>
      <c r="G94" s="177"/>
      <c r="H94" s="177"/>
      <c r="I94" s="176"/>
      <c r="J94" s="176"/>
      <c r="K94" s="176"/>
      <c r="L94" s="176"/>
      <c r="M94" s="176"/>
      <c r="N94" s="129">
        <f>ROUND(N88*T94,2)</f>
        <v>0</v>
      </c>
      <c r="O94" s="178"/>
      <c r="P94" s="178"/>
      <c r="Q94" s="178"/>
      <c r="R94" s="179"/>
      <c r="S94" s="180"/>
      <c r="T94" s="181"/>
      <c r="U94" s="182" t="s">
        <v>44</v>
      </c>
      <c r="V94" s="180"/>
      <c r="W94" s="180"/>
      <c r="X94" s="180"/>
      <c r="Y94" s="180"/>
      <c r="Z94" s="180"/>
      <c r="AA94" s="180"/>
      <c r="AB94" s="180"/>
      <c r="AC94" s="180"/>
      <c r="AD94" s="180"/>
      <c r="AE94" s="180"/>
      <c r="AF94" s="180"/>
      <c r="AG94" s="180"/>
      <c r="AH94" s="180"/>
      <c r="AI94" s="180"/>
      <c r="AJ94" s="180"/>
      <c r="AK94" s="180"/>
      <c r="AL94" s="180"/>
      <c r="AM94" s="180"/>
      <c r="AN94" s="180"/>
      <c r="AO94" s="180"/>
      <c r="AP94" s="180"/>
      <c r="AQ94" s="180"/>
      <c r="AR94" s="180"/>
      <c r="AS94" s="180"/>
      <c r="AT94" s="180"/>
      <c r="AU94" s="180"/>
      <c r="AV94" s="180"/>
      <c r="AW94" s="180"/>
      <c r="AX94" s="180"/>
      <c r="AY94" s="183" t="s">
        <v>129</v>
      </c>
      <c r="AZ94" s="180"/>
      <c r="BA94" s="180"/>
      <c r="BB94" s="180"/>
      <c r="BC94" s="180"/>
      <c r="BD94" s="180"/>
      <c r="BE94" s="184">
        <f>IF(U94="základná",N94,0)</f>
        <v>0</v>
      </c>
      <c r="BF94" s="184">
        <f>IF(U94="znížená",N94,0)</f>
        <v>0</v>
      </c>
      <c r="BG94" s="184">
        <f>IF(U94="zákl. prenesená",N94,0)</f>
        <v>0</v>
      </c>
      <c r="BH94" s="184">
        <f>IF(U94="zníž. prenesená",N94,0)</f>
        <v>0</v>
      </c>
      <c r="BI94" s="184">
        <f>IF(U94="nulová",N94,0)</f>
        <v>0</v>
      </c>
      <c r="BJ94" s="183" t="s">
        <v>130</v>
      </c>
      <c r="BK94" s="180"/>
      <c r="BL94" s="180"/>
      <c r="BM94" s="180"/>
    </row>
    <row r="95" s="1" customFormat="1" ht="18" customHeight="1">
      <c r="B95" s="175"/>
      <c r="C95" s="176"/>
      <c r="D95" s="135" t="s">
        <v>131</v>
      </c>
      <c r="E95" s="177"/>
      <c r="F95" s="177"/>
      <c r="G95" s="177"/>
      <c r="H95" s="177"/>
      <c r="I95" s="176"/>
      <c r="J95" s="176"/>
      <c r="K95" s="176"/>
      <c r="L95" s="176"/>
      <c r="M95" s="176"/>
      <c r="N95" s="129">
        <f>ROUND(N88*T95,2)</f>
        <v>0</v>
      </c>
      <c r="O95" s="178"/>
      <c r="P95" s="178"/>
      <c r="Q95" s="178"/>
      <c r="R95" s="179"/>
      <c r="S95" s="180"/>
      <c r="T95" s="181"/>
      <c r="U95" s="182" t="s">
        <v>44</v>
      </c>
      <c r="V95" s="180"/>
      <c r="W95" s="180"/>
      <c r="X95" s="180"/>
      <c r="Y95" s="180"/>
      <c r="Z95" s="180"/>
      <c r="AA95" s="180"/>
      <c r="AB95" s="180"/>
      <c r="AC95" s="180"/>
      <c r="AD95" s="180"/>
      <c r="AE95" s="180"/>
      <c r="AF95" s="180"/>
      <c r="AG95" s="180"/>
      <c r="AH95" s="180"/>
      <c r="AI95" s="180"/>
      <c r="AJ95" s="180"/>
      <c r="AK95" s="180"/>
      <c r="AL95" s="180"/>
      <c r="AM95" s="180"/>
      <c r="AN95" s="180"/>
      <c r="AO95" s="180"/>
      <c r="AP95" s="180"/>
      <c r="AQ95" s="180"/>
      <c r="AR95" s="180"/>
      <c r="AS95" s="180"/>
      <c r="AT95" s="180"/>
      <c r="AU95" s="180"/>
      <c r="AV95" s="180"/>
      <c r="AW95" s="180"/>
      <c r="AX95" s="180"/>
      <c r="AY95" s="183" t="s">
        <v>129</v>
      </c>
      <c r="AZ95" s="180"/>
      <c r="BA95" s="180"/>
      <c r="BB95" s="180"/>
      <c r="BC95" s="180"/>
      <c r="BD95" s="180"/>
      <c r="BE95" s="184">
        <f>IF(U95="základná",N95,0)</f>
        <v>0</v>
      </c>
      <c r="BF95" s="184">
        <f>IF(U95="znížená",N95,0)</f>
        <v>0</v>
      </c>
      <c r="BG95" s="184">
        <f>IF(U95="zákl. prenesená",N95,0)</f>
        <v>0</v>
      </c>
      <c r="BH95" s="184">
        <f>IF(U95="zníž. prenesená",N95,0)</f>
        <v>0</v>
      </c>
      <c r="BI95" s="184">
        <f>IF(U95="nulová",N95,0)</f>
        <v>0</v>
      </c>
      <c r="BJ95" s="183" t="s">
        <v>130</v>
      </c>
      <c r="BK95" s="180"/>
      <c r="BL95" s="180"/>
      <c r="BM95" s="180"/>
    </row>
    <row r="96" s="1" customFormat="1" ht="18" customHeight="1">
      <c r="B96" s="175"/>
      <c r="C96" s="176"/>
      <c r="D96" s="135" t="s">
        <v>132</v>
      </c>
      <c r="E96" s="177"/>
      <c r="F96" s="177"/>
      <c r="G96" s="177"/>
      <c r="H96" s="177"/>
      <c r="I96" s="176"/>
      <c r="J96" s="176"/>
      <c r="K96" s="176"/>
      <c r="L96" s="176"/>
      <c r="M96" s="176"/>
      <c r="N96" s="129">
        <f>ROUND(N88*T96,2)</f>
        <v>0</v>
      </c>
      <c r="O96" s="178"/>
      <c r="P96" s="178"/>
      <c r="Q96" s="178"/>
      <c r="R96" s="179"/>
      <c r="S96" s="180"/>
      <c r="T96" s="181"/>
      <c r="U96" s="182" t="s">
        <v>44</v>
      </c>
      <c r="V96" s="180"/>
      <c r="W96" s="180"/>
      <c r="X96" s="180"/>
      <c r="Y96" s="180"/>
      <c r="Z96" s="180"/>
      <c r="AA96" s="180"/>
      <c r="AB96" s="180"/>
      <c r="AC96" s="180"/>
      <c r="AD96" s="180"/>
      <c r="AE96" s="180"/>
      <c r="AF96" s="180"/>
      <c r="AG96" s="180"/>
      <c r="AH96" s="180"/>
      <c r="AI96" s="180"/>
      <c r="AJ96" s="180"/>
      <c r="AK96" s="180"/>
      <c r="AL96" s="180"/>
      <c r="AM96" s="180"/>
      <c r="AN96" s="180"/>
      <c r="AO96" s="180"/>
      <c r="AP96" s="180"/>
      <c r="AQ96" s="180"/>
      <c r="AR96" s="180"/>
      <c r="AS96" s="180"/>
      <c r="AT96" s="180"/>
      <c r="AU96" s="180"/>
      <c r="AV96" s="180"/>
      <c r="AW96" s="180"/>
      <c r="AX96" s="180"/>
      <c r="AY96" s="183" t="s">
        <v>129</v>
      </c>
      <c r="AZ96" s="180"/>
      <c r="BA96" s="180"/>
      <c r="BB96" s="180"/>
      <c r="BC96" s="180"/>
      <c r="BD96" s="180"/>
      <c r="BE96" s="184">
        <f>IF(U96="základná",N96,0)</f>
        <v>0</v>
      </c>
      <c r="BF96" s="184">
        <f>IF(U96="znížená",N96,0)</f>
        <v>0</v>
      </c>
      <c r="BG96" s="184">
        <f>IF(U96="zákl. prenesená",N96,0)</f>
        <v>0</v>
      </c>
      <c r="BH96" s="184">
        <f>IF(U96="zníž. prenesená",N96,0)</f>
        <v>0</v>
      </c>
      <c r="BI96" s="184">
        <f>IF(U96="nulová",N96,0)</f>
        <v>0</v>
      </c>
      <c r="BJ96" s="183" t="s">
        <v>130</v>
      </c>
      <c r="BK96" s="180"/>
      <c r="BL96" s="180"/>
      <c r="BM96" s="180"/>
    </row>
    <row r="97" s="1" customFormat="1" ht="18" customHeight="1">
      <c r="B97" s="175"/>
      <c r="C97" s="176"/>
      <c r="D97" s="135" t="s">
        <v>133</v>
      </c>
      <c r="E97" s="177"/>
      <c r="F97" s="177"/>
      <c r="G97" s="177"/>
      <c r="H97" s="177"/>
      <c r="I97" s="176"/>
      <c r="J97" s="176"/>
      <c r="K97" s="176"/>
      <c r="L97" s="176"/>
      <c r="M97" s="176"/>
      <c r="N97" s="129">
        <f>ROUND(N88*T97,2)</f>
        <v>0</v>
      </c>
      <c r="O97" s="178"/>
      <c r="P97" s="178"/>
      <c r="Q97" s="178"/>
      <c r="R97" s="179"/>
      <c r="S97" s="180"/>
      <c r="T97" s="181"/>
      <c r="U97" s="182" t="s">
        <v>44</v>
      </c>
      <c r="V97" s="180"/>
      <c r="W97" s="180"/>
      <c r="X97" s="180"/>
      <c r="Y97" s="180"/>
      <c r="Z97" s="180"/>
      <c r="AA97" s="180"/>
      <c r="AB97" s="180"/>
      <c r="AC97" s="180"/>
      <c r="AD97" s="180"/>
      <c r="AE97" s="180"/>
      <c r="AF97" s="180"/>
      <c r="AG97" s="180"/>
      <c r="AH97" s="180"/>
      <c r="AI97" s="180"/>
      <c r="AJ97" s="180"/>
      <c r="AK97" s="180"/>
      <c r="AL97" s="180"/>
      <c r="AM97" s="180"/>
      <c r="AN97" s="180"/>
      <c r="AO97" s="180"/>
      <c r="AP97" s="180"/>
      <c r="AQ97" s="180"/>
      <c r="AR97" s="180"/>
      <c r="AS97" s="180"/>
      <c r="AT97" s="180"/>
      <c r="AU97" s="180"/>
      <c r="AV97" s="180"/>
      <c r="AW97" s="180"/>
      <c r="AX97" s="180"/>
      <c r="AY97" s="183" t="s">
        <v>129</v>
      </c>
      <c r="AZ97" s="180"/>
      <c r="BA97" s="180"/>
      <c r="BB97" s="180"/>
      <c r="BC97" s="180"/>
      <c r="BD97" s="180"/>
      <c r="BE97" s="184">
        <f>IF(U97="základná",N97,0)</f>
        <v>0</v>
      </c>
      <c r="BF97" s="184">
        <f>IF(U97="znížená",N97,0)</f>
        <v>0</v>
      </c>
      <c r="BG97" s="184">
        <f>IF(U97="zákl. prenesená",N97,0)</f>
        <v>0</v>
      </c>
      <c r="BH97" s="184">
        <f>IF(U97="zníž. prenesená",N97,0)</f>
        <v>0</v>
      </c>
      <c r="BI97" s="184">
        <f>IF(U97="nulová",N97,0)</f>
        <v>0</v>
      </c>
      <c r="BJ97" s="183" t="s">
        <v>130</v>
      </c>
      <c r="BK97" s="180"/>
      <c r="BL97" s="180"/>
      <c r="BM97" s="180"/>
    </row>
    <row r="98" s="1" customFormat="1" ht="18" customHeight="1">
      <c r="B98" s="175"/>
      <c r="C98" s="176"/>
      <c r="D98" s="135" t="s">
        <v>134</v>
      </c>
      <c r="E98" s="177"/>
      <c r="F98" s="177"/>
      <c r="G98" s="177"/>
      <c r="H98" s="177"/>
      <c r="I98" s="176"/>
      <c r="J98" s="176"/>
      <c r="K98" s="176"/>
      <c r="L98" s="176"/>
      <c r="M98" s="176"/>
      <c r="N98" s="129">
        <f>ROUND(N88*T98,2)</f>
        <v>0</v>
      </c>
      <c r="O98" s="178"/>
      <c r="P98" s="178"/>
      <c r="Q98" s="178"/>
      <c r="R98" s="179"/>
      <c r="S98" s="180"/>
      <c r="T98" s="181"/>
      <c r="U98" s="182" t="s">
        <v>44</v>
      </c>
      <c r="V98" s="180"/>
      <c r="W98" s="180"/>
      <c r="X98" s="180"/>
      <c r="Y98" s="180"/>
      <c r="Z98" s="180"/>
      <c r="AA98" s="180"/>
      <c r="AB98" s="180"/>
      <c r="AC98" s="180"/>
      <c r="AD98" s="180"/>
      <c r="AE98" s="180"/>
      <c r="AF98" s="180"/>
      <c r="AG98" s="180"/>
      <c r="AH98" s="180"/>
      <c r="AI98" s="180"/>
      <c r="AJ98" s="180"/>
      <c r="AK98" s="180"/>
      <c r="AL98" s="180"/>
      <c r="AM98" s="180"/>
      <c r="AN98" s="180"/>
      <c r="AO98" s="180"/>
      <c r="AP98" s="180"/>
      <c r="AQ98" s="180"/>
      <c r="AR98" s="180"/>
      <c r="AS98" s="180"/>
      <c r="AT98" s="180"/>
      <c r="AU98" s="180"/>
      <c r="AV98" s="180"/>
      <c r="AW98" s="180"/>
      <c r="AX98" s="180"/>
      <c r="AY98" s="183" t="s">
        <v>129</v>
      </c>
      <c r="AZ98" s="180"/>
      <c r="BA98" s="180"/>
      <c r="BB98" s="180"/>
      <c r="BC98" s="180"/>
      <c r="BD98" s="180"/>
      <c r="BE98" s="184">
        <f>IF(U98="základná",N98,0)</f>
        <v>0</v>
      </c>
      <c r="BF98" s="184">
        <f>IF(U98="znížená",N98,0)</f>
        <v>0</v>
      </c>
      <c r="BG98" s="184">
        <f>IF(U98="zákl. prenesená",N98,0)</f>
        <v>0</v>
      </c>
      <c r="BH98" s="184">
        <f>IF(U98="zníž. prenesená",N98,0)</f>
        <v>0</v>
      </c>
      <c r="BI98" s="184">
        <f>IF(U98="nulová",N98,0)</f>
        <v>0</v>
      </c>
      <c r="BJ98" s="183" t="s">
        <v>130</v>
      </c>
      <c r="BK98" s="180"/>
      <c r="BL98" s="180"/>
      <c r="BM98" s="180"/>
    </row>
    <row r="99" s="1" customFormat="1" ht="18" customHeight="1">
      <c r="B99" s="175"/>
      <c r="C99" s="176"/>
      <c r="D99" s="177" t="s">
        <v>135</v>
      </c>
      <c r="E99" s="176"/>
      <c r="F99" s="176"/>
      <c r="G99" s="176"/>
      <c r="H99" s="176"/>
      <c r="I99" s="176"/>
      <c r="J99" s="176"/>
      <c r="K99" s="176"/>
      <c r="L99" s="176"/>
      <c r="M99" s="176"/>
      <c r="N99" s="129">
        <f>ROUND(N88*T99,2)</f>
        <v>0</v>
      </c>
      <c r="O99" s="178"/>
      <c r="P99" s="178"/>
      <c r="Q99" s="178"/>
      <c r="R99" s="179"/>
      <c r="S99" s="180"/>
      <c r="T99" s="185"/>
      <c r="U99" s="186" t="s">
        <v>44</v>
      </c>
      <c r="V99" s="180"/>
      <c r="W99" s="180"/>
      <c r="X99" s="180"/>
      <c r="Y99" s="180"/>
      <c r="Z99" s="180"/>
      <c r="AA99" s="180"/>
      <c r="AB99" s="180"/>
      <c r="AC99" s="180"/>
      <c r="AD99" s="180"/>
      <c r="AE99" s="180"/>
      <c r="AF99" s="180"/>
      <c r="AG99" s="180"/>
      <c r="AH99" s="180"/>
      <c r="AI99" s="180"/>
      <c r="AJ99" s="180"/>
      <c r="AK99" s="180"/>
      <c r="AL99" s="180"/>
      <c r="AM99" s="180"/>
      <c r="AN99" s="180"/>
      <c r="AO99" s="180"/>
      <c r="AP99" s="180"/>
      <c r="AQ99" s="180"/>
      <c r="AR99" s="180"/>
      <c r="AS99" s="180"/>
      <c r="AT99" s="180"/>
      <c r="AU99" s="180"/>
      <c r="AV99" s="180"/>
      <c r="AW99" s="180"/>
      <c r="AX99" s="180"/>
      <c r="AY99" s="183" t="s">
        <v>136</v>
      </c>
      <c r="AZ99" s="180"/>
      <c r="BA99" s="180"/>
      <c r="BB99" s="180"/>
      <c r="BC99" s="180"/>
      <c r="BD99" s="180"/>
      <c r="BE99" s="184">
        <f>IF(U99="základná",N99,0)</f>
        <v>0</v>
      </c>
      <c r="BF99" s="184">
        <f>IF(U99="znížená",N99,0)</f>
        <v>0</v>
      </c>
      <c r="BG99" s="184">
        <f>IF(U99="zákl. prenesená",N99,0)</f>
        <v>0</v>
      </c>
      <c r="BH99" s="184">
        <f>IF(U99="zníž. prenesená",N99,0)</f>
        <v>0</v>
      </c>
      <c r="BI99" s="184">
        <f>IF(U99="nulová",N99,0)</f>
        <v>0</v>
      </c>
      <c r="BJ99" s="183" t="s">
        <v>130</v>
      </c>
      <c r="BK99" s="180"/>
      <c r="BL99" s="180"/>
      <c r="BM99" s="180"/>
    </row>
    <row r="100" s="1" customFormat="1">
      <c r="B100" s="44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6"/>
    </row>
    <row r="101" s="1" customFormat="1" ht="29.28" customHeight="1">
      <c r="B101" s="44"/>
      <c r="C101" s="142" t="s">
        <v>104</v>
      </c>
      <c r="D101" s="143"/>
      <c r="E101" s="143"/>
      <c r="F101" s="143"/>
      <c r="G101" s="143"/>
      <c r="H101" s="143"/>
      <c r="I101" s="143"/>
      <c r="J101" s="143"/>
      <c r="K101" s="143"/>
      <c r="L101" s="144">
        <f>ROUND(SUM(N88+N93),2)</f>
        <v>0</v>
      </c>
      <c r="M101" s="144"/>
      <c r="N101" s="144"/>
      <c r="O101" s="144"/>
      <c r="P101" s="144"/>
      <c r="Q101" s="144"/>
      <c r="R101" s="46"/>
    </row>
    <row r="102" s="1" customFormat="1" ht="6.96" customHeight="1">
      <c r="B102" s="73"/>
      <c r="C102" s="74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5"/>
    </row>
    <row r="106" s="1" customFormat="1" ht="6.96" customHeight="1">
      <c r="B106" s="76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8"/>
    </row>
    <row r="107" s="1" customFormat="1" ht="36.96" customHeight="1">
      <c r="B107" s="44"/>
      <c r="C107" s="25" t="s">
        <v>137</v>
      </c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6"/>
    </row>
    <row r="108" s="1" customFormat="1" ht="6.96" customHeight="1">
      <c r="B108" s="44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6"/>
    </row>
    <row r="109" s="1" customFormat="1" ht="30" customHeight="1">
      <c r="B109" s="44"/>
      <c r="C109" s="36" t="s">
        <v>17</v>
      </c>
      <c r="D109" s="45"/>
      <c r="E109" s="45"/>
      <c r="F109" s="147" t="str">
        <f>F6</f>
        <v>Kultúrny dom Nižná Boca - zmena vykurovania</v>
      </c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45"/>
      <c r="R109" s="46"/>
    </row>
    <row r="110" s="1" customFormat="1" ht="36.96" customHeight="1">
      <c r="B110" s="44"/>
      <c r="C110" s="83" t="s">
        <v>111</v>
      </c>
      <c r="D110" s="45"/>
      <c r="E110" s="45"/>
      <c r="F110" s="85" t="str">
        <f>F7</f>
        <v>SO ELI - Elektroinštalácia -osvetlenie, UK</v>
      </c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6"/>
    </row>
    <row r="111" s="1" customFormat="1" ht="6.96" customHeight="1">
      <c r="B111" s="44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6"/>
    </row>
    <row r="112" s="1" customFormat="1" ht="18" customHeight="1">
      <c r="B112" s="44"/>
      <c r="C112" s="36" t="s">
        <v>21</v>
      </c>
      <c r="D112" s="45"/>
      <c r="E112" s="45"/>
      <c r="F112" s="31" t="str">
        <f>F9</f>
        <v>Nižná Boca</v>
      </c>
      <c r="G112" s="45"/>
      <c r="H112" s="45"/>
      <c r="I112" s="45"/>
      <c r="J112" s="45"/>
      <c r="K112" s="36" t="s">
        <v>23</v>
      </c>
      <c r="L112" s="45"/>
      <c r="M112" s="88" t="str">
        <f>IF(O9="","",O9)</f>
        <v>17. 9. 2017</v>
      </c>
      <c r="N112" s="88"/>
      <c r="O112" s="88"/>
      <c r="P112" s="88"/>
      <c r="Q112" s="45"/>
      <c r="R112" s="46"/>
    </row>
    <row r="113" s="1" customFormat="1" ht="6.96" customHeight="1">
      <c r="B113" s="44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6"/>
    </row>
    <row r="114" s="1" customFormat="1">
      <c r="B114" s="44"/>
      <c r="C114" s="36" t="s">
        <v>25</v>
      </c>
      <c r="D114" s="45"/>
      <c r="E114" s="45"/>
      <c r="F114" s="31" t="str">
        <f>E12</f>
        <v>Obec Nižná Boca</v>
      </c>
      <c r="G114" s="45"/>
      <c r="H114" s="45"/>
      <c r="I114" s="45"/>
      <c r="J114" s="45"/>
      <c r="K114" s="36" t="s">
        <v>31</v>
      </c>
      <c r="L114" s="45"/>
      <c r="M114" s="31" t="str">
        <f>E18</f>
        <v>Študio B, L.hrádok, arch. Hradský</v>
      </c>
      <c r="N114" s="31"/>
      <c r="O114" s="31"/>
      <c r="P114" s="31"/>
      <c r="Q114" s="31"/>
      <c r="R114" s="46"/>
    </row>
    <row r="115" s="1" customFormat="1" ht="14.4" customHeight="1">
      <c r="B115" s="44"/>
      <c r="C115" s="36" t="s">
        <v>29</v>
      </c>
      <c r="D115" s="45"/>
      <c r="E115" s="45"/>
      <c r="F115" s="31" t="str">
        <f>IF(E15="","",E15)</f>
        <v xml:space="preserve"> </v>
      </c>
      <c r="G115" s="45"/>
      <c r="H115" s="45"/>
      <c r="I115" s="45"/>
      <c r="J115" s="45"/>
      <c r="K115" s="36" t="s">
        <v>35</v>
      </c>
      <c r="L115" s="45"/>
      <c r="M115" s="31" t="str">
        <f>E21</f>
        <v>Mejcher</v>
      </c>
      <c r="N115" s="31"/>
      <c r="O115" s="31"/>
      <c r="P115" s="31"/>
      <c r="Q115" s="31"/>
      <c r="R115" s="46"/>
    </row>
    <row r="116" s="1" customFormat="1" ht="10.32" customHeight="1">
      <c r="B116" s="44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6"/>
    </row>
    <row r="117" s="8" customFormat="1" ht="29.28" customHeight="1">
      <c r="B117" s="187"/>
      <c r="C117" s="188" t="s">
        <v>138</v>
      </c>
      <c r="D117" s="189" t="s">
        <v>139</v>
      </c>
      <c r="E117" s="189" t="s">
        <v>59</v>
      </c>
      <c r="F117" s="189" t="s">
        <v>140</v>
      </c>
      <c r="G117" s="189"/>
      <c r="H117" s="189"/>
      <c r="I117" s="189"/>
      <c r="J117" s="189" t="s">
        <v>141</v>
      </c>
      <c r="K117" s="189" t="s">
        <v>142</v>
      </c>
      <c r="L117" s="189" t="s">
        <v>143</v>
      </c>
      <c r="M117" s="189"/>
      <c r="N117" s="189" t="s">
        <v>117</v>
      </c>
      <c r="O117" s="189"/>
      <c r="P117" s="189"/>
      <c r="Q117" s="190"/>
      <c r="R117" s="191"/>
      <c r="T117" s="98" t="s">
        <v>144</v>
      </c>
      <c r="U117" s="99" t="s">
        <v>41</v>
      </c>
      <c r="V117" s="99" t="s">
        <v>145</v>
      </c>
      <c r="W117" s="99" t="s">
        <v>146</v>
      </c>
      <c r="X117" s="99" t="s">
        <v>147</v>
      </c>
      <c r="Y117" s="99" t="s">
        <v>148</v>
      </c>
      <c r="Z117" s="99" t="s">
        <v>149</v>
      </c>
      <c r="AA117" s="100" t="s">
        <v>150</v>
      </c>
    </row>
    <row r="118" s="1" customFormat="1" ht="29.28" customHeight="1">
      <c r="B118" s="44"/>
      <c r="C118" s="102" t="s">
        <v>114</v>
      </c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192">
        <f>BK118</f>
        <v>0</v>
      </c>
      <c r="O118" s="193"/>
      <c r="P118" s="193"/>
      <c r="Q118" s="193"/>
      <c r="R118" s="46"/>
      <c r="T118" s="101"/>
      <c r="U118" s="65"/>
      <c r="V118" s="65"/>
      <c r="W118" s="194">
        <f>W119+W141+W145</f>
        <v>0</v>
      </c>
      <c r="X118" s="65"/>
      <c r="Y118" s="194">
        <f>Y119+Y141+Y145</f>
        <v>0</v>
      </c>
      <c r="Z118" s="65"/>
      <c r="AA118" s="195">
        <f>AA119+AA141+AA145</f>
        <v>0</v>
      </c>
      <c r="AT118" s="20" t="s">
        <v>76</v>
      </c>
      <c r="AU118" s="20" t="s">
        <v>119</v>
      </c>
      <c r="BK118" s="196">
        <f>BK119+BK141+BK145</f>
        <v>0</v>
      </c>
    </row>
    <row r="119" s="9" customFormat="1" ht="37.44" customHeight="1">
      <c r="B119" s="197"/>
      <c r="C119" s="198"/>
      <c r="D119" s="199" t="s">
        <v>467</v>
      </c>
      <c r="E119" s="199"/>
      <c r="F119" s="199"/>
      <c r="G119" s="199"/>
      <c r="H119" s="199"/>
      <c r="I119" s="199"/>
      <c r="J119" s="199"/>
      <c r="K119" s="199"/>
      <c r="L119" s="199"/>
      <c r="M119" s="199"/>
      <c r="N119" s="240">
        <f>BK119</f>
        <v>0</v>
      </c>
      <c r="O119" s="241"/>
      <c r="P119" s="241"/>
      <c r="Q119" s="241"/>
      <c r="R119" s="201"/>
      <c r="T119" s="202"/>
      <c r="U119" s="198"/>
      <c r="V119" s="198"/>
      <c r="W119" s="203">
        <f>SUM(W120:W140)</f>
        <v>0</v>
      </c>
      <c r="X119" s="198"/>
      <c r="Y119" s="203">
        <f>SUM(Y120:Y140)</f>
        <v>0</v>
      </c>
      <c r="Z119" s="198"/>
      <c r="AA119" s="204">
        <f>SUM(AA120:AA140)</f>
        <v>0</v>
      </c>
      <c r="AR119" s="205" t="s">
        <v>130</v>
      </c>
      <c r="AT119" s="206" t="s">
        <v>76</v>
      </c>
      <c r="AU119" s="206" t="s">
        <v>77</v>
      </c>
      <c r="AY119" s="205" t="s">
        <v>151</v>
      </c>
      <c r="BK119" s="207">
        <f>SUM(BK120:BK140)</f>
        <v>0</v>
      </c>
    </row>
    <row r="120" s="1" customFormat="1" ht="16.5" customHeight="1">
      <c r="B120" s="175"/>
      <c r="C120" s="221" t="s">
        <v>85</v>
      </c>
      <c r="D120" s="221" t="s">
        <v>158</v>
      </c>
      <c r="E120" s="222" t="s">
        <v>469</v>
      </c>
      <c r="F120" s="223" t="s">
        <v>470</v>
      </c>
      <c r="G120" s="223"/>
      <c r="H120" s="223"/>
      <c r="I120" s="223"/>
      <c r="J120" s="224" t="s">
        <v>471</v>
      </c>
      <c r="K120" s="225">
        <v>24</v>
      </c>
      <c r="L120" s="226">
        <v>0</v>
      </c>
      <c r="M120" s="226"/>
      <c r="N120" s="225">
        <f>ROUND(L120*K120,3)</f>
        <v>0</v>
      </c>
      <c r="O120" s="215"/>
      <c r="P120" s="215"/>
      <c r="Q120" s="215"/>
      <c r="R120" s="179"/>
      <c r="T120" s="217" t="s">
        <v>5</v>
      </c>
      <c r="U120" s="54" t="s">
        <v>44</v>
      </c>
      <c r="V120" s="45"/>
      <c r="W120" s="218">
        <f>V120*K120</f>
        <v>0</v>
      </c>
      <c r="X120" s="218">
        <v>0</v>
      </c>
      <c r="Y120" s="218">
        <f>X120*K120</f>
        <v>0</v>
      </c>
      <c r="Z120" s="218">
        <v>0</v>
      </c>
      <c r="AA120" s="219">
        <f>Z120*K120</f>
        <v>0</v>
      </c>
      <c r="AR120" s="20" t="s">
        <v>162</v>
      </c>
      <c r="AT120" s="20" t="s">
        <v>158</v>
      </c>
      <c r="AU120" s="20" t="s">
        <v>85</v>
      </c>
      <c r="AY120" s="20" t="s">
        <v>151</v>
      </c>
      <c r="BE120" s="134">
        <f>IF(U120="základná",N120,0)</f>
        <v>0</v>
      </c>
      <c r="BF120" s="134">
        <f>IF(U120="znížená",N120,0)</f>
        <v>0</v>
      </c>
      <c r="BG120" s="134">
        <f>IF(U120="zákl. prenesená",N120,0)</f>
        <v>0</v>
      </c>
      <c r="BH120" s="134">
        <f>IF(U120="zníž. prenesená",N120,0)</f>
        <v>0</v>
      </c>
      <c r="BI120" s="134">
        <f>IF(U120="nulová",N120,0)</f>
        <v>0</v>
      </c>
      <c r="BJ120" s="20" t="s">
        <v>130</v>
      </c>
      <c r="BK120" s="220">
        <f>ROUND(L120*K120,3)</f>
        <v>0</v>
      </c>
      <c r="BL120" s="20" t="s">
        <v>156</v>
      </c>
      <c r="BM120" s="20" t="s">
        <v>472</v>
      </c>
    </row>
    <row r="121" s="1" customFormat="1" ht="16.5" customHeight="1">
      <c r="B121" s="175"/>
      <c r="C121" s="221" t="s">
        <v>130</v>
      </c>
      <c r="D121" s="221" t="s">
        <v>158</v>
      </c>
      <c r="E121" s="222" t="s">
        <v>473</v>
      </c>
      <c r="F121" s="223" t="s">
        <v>474</v>
      </c>
      <c r="G121" s="223"/>
      <c r="H121" s="223"/>
      <c r="I121" s="223"/>
      <c r="J121" s="224" t="s">
        <v>471</v>
      </c>
      <c r="K121" s="225">
        <v>18</v>
      </c>
      <c r="L121" s="226">
        <v>0</v>
      </c>
      <c r="M121" s="226"/>
      <c r="N121" s="225">
        <f>ROUND(L121*K121,3)</f>
        <v>0</v>
      </c>
      <c r="O121" s="215"/>
      <c r="P121" s="215"/>
      <c r="Q121" s="215"/>
      <c r="R121" s="179"/>
      <c r="T121" s="217" t="s">
        <v>5</v>
      </c>
      <c r="U121" s="54" t="s">
        <v>44</v>
      </c>
      <c r="V121" s="45"/>
      <c r="W121" s="218">
        <f>V121*K121</f>
        <v>0</v>
      </c>
      <c r="X121" s="218">
        <v>0</v>
      </c>
      <c r="Y121" s="218">
        <f>X121*K121</f>
        <v>0</v>
      </c>
      <c r="Z121" s="218">
        <v>0</v>
      </c>
      <c r="AA121" s="219">
        <f>Z121*K121</f>
        <v>0</v>
      </c>
      <c r="AR121" s="20" t="s">
        <v>162</v>
      </c>
      <c r="AT121" s="20" t="s">
        <v>158</v>
      </c>
      <c r="AU121" s="20" t="s">
        <v>85</v>
      </c>
      <c r="AY121" s="20" t="s">
        <v>151</v>
      </c>
      <c r="BE121" s="134">
        <f>IF(U121="základná",N121,0)</f>
        <v>0</v>
      </c>
      <c r="BF121" s="134">
        <f>IF(U121="znížená",N121,0)</f>
        <v>0</v>
      </c>
      <c r="BG121" s="134">
        <f>IF(U121="zákl. prenesená",N121,0)</f>
        <v>0</v>
      </c>
      <c r="BH121" s="134">
        <f>IF(U121="zníž. prenesená",N121,0)</f>
        <v>0</v>
      </c>
      <c r="BI121" s="134">
        <f>IF(U121="nulová",N121,0)</f>
        <v>0</v>
      </c>
      <c r="BJ121" s="20" t="s">
        <v>130</v>
      </c>
      <c r="BK121" s="220">
        <f>ROUND(L121*K121,3)</f>
        <v>0</v>
      </c>
      <c r="BL121" s="20" t="s">
        <v>156</v>
      </c>
      <c r="BM121" s="20" t="s">
        <v>475</v>
      </c>
    </row>
    <row r="122" s="1" customFormat="1" ht="16.5" customHeight="1">
      <c r="B122" s="175"/>
      <c r="C122" s="221" t="s">
        <v>164</v>
      </c>
      <c r="D122" s="221" t="s">
        <v>158</v>
      </c>
      <c r="E122" s="222" t="s">
        <v>476</v>
      </c>
      <c r="F122" s="223" t="s">
        <v>477</v>
      </c>
      <c r="G122" s="223"/>
      <c r="H122" s="223"/>
      <c r="I122" s="223"/>
      <c r="J122" s="224" t="s">
        <v>471</v>
      </c>
      <c r="K122" s="225">
        <v>18</v>
      </c>
      <c r="L122" s="226">
        <v>0</v>
      </c>
      <c r="M122" s="226"/>
      <c r="N122" s="225">
        <f>ROUND(L122*K122,3)</f>
        <v>0</v>
      </c>
      <c r="O122" s="215"/>
      <c r="P122" s="215"/>
      <c r="Q122" s="215"/>
      <c r="R122" s="179"/>
      <c r="T122" s="217" t="s">
        <v>5</v>
      </c>
      <c r="U122" s="54" t="s">
        <v>44</v>
      </c>
      <c r="V122" s="45"/>
      <c r="W122" s="218">
        <f>V122*K122</f>
        <v>0</v>
      </c>
      <c r="X122" s="218">
        <v>0</v>
      </c>
      <c r="Y122" s="218">
        <f>X122*K122</f>
        <v>0</v>
      </c>
      <c r="Z122" s="218">
        <v>0</v>
      </c>
      <c r="AA122" s="219">
        <f>Z122*K122</f>
        <v>0</v>
      </c>
      <c r="AR122" s="20" t="s">
        <v>162</v>
      </c>
      <c r="AT122" s="20" t="s">
        <v>158</v>
      </c>
      <c r="AU122" s="20" t="s">
        <v>85</v>
      </c>
      <c r="AY122" s="20" t="s">
        <v>151</v>
      </c>
      <c r="BE122" s="134">
        <f>IF(U122="základná",N122,0)</f>
        <v>0</v>
      </c>
      <c r="BF122" s="134">
        <f>IF(U122="znížená",N122,0)</f>
        <v>0</v>
      </c>
      <c r="BG122" s="134">
        <f>IF(U122="zákl. prenesená",N122,0)</f>
        <v>0</v>
      </c>
      <c r="BH122" s="134">
        <f>IF(U122="zníž. prenesená",N122,0)</f>
        <v>0</v>
      </c>
      <c r="BI122" s="134">
        <f>IF(U122="nulová",N122,0)</f>
        <v>0</v>
      </c>
      <c r="BJ122" s="20" t="s">
        <v>130</v>
      </c>
      <c r="BK122" s="220">
        <f>ROUND(L122*K122,3)</f>
        <v>0</v>
      </c>
      <c r="BL122" s="20" t="s">
        <v>156</v>
      </c>
      <c r="BM122" s="20" t="s">
        <v>478</v>
      </c>
    </row>
    <row r="123" s="1" customFormat="1" ht="16.5" customHeight="1">
      <c r="B123" s="175"/>
      <c r="C123" s="221" t="s">
        <v>172</v>
      </c>
      <c r="D123" s="221" t="s">
        <v>158</v>
      </c>
      <c r="E123" s="222" t="s">
        <v>479</v>
      </c>
      <c r="F123" s="223" t="s">
        <v>480</v>
      </c>
      <c r="G123" s="223"/>
      <c r="H123" s="223"/>
      <c r="I123" s="223"/>
      <c r="J123" s="224" t="s">
        <v>471</v>
      </c>
      <c r="K123" s="225">
        <v>12</v>
      </c>
      <c r="L123" s="226">
        <v>0</v>
      </c>
      <c r="M123" s="226"/>
      <c r="N123" s="225">
        <f>ROUND(L123*K123,3)</f>
        <v>0</v>
      </c>
      <c r="O123" s="215"/>
      <c r="P123" s="215"/>
      <c r="Q123" s="215"/>
      <c r="R123" s="179"/>
      <c r="T123" s="217" t="s">
        <v>5</v>
      </c>
      <c r="U123" s="54" t="s">
        <v>44</v>
      </c>
      <c r="V123" s="45"/>
      <c r="W123" s="218">
        <f>V123*K123</f>
        <v>0</v>
      </c>
      <c r="X123" s="218">
        <v>0</v>
      </c>
      <c r="Y123" s="218">
        <f>X123*K123</f>
        <v>0</v>
      </c>
      <c r="Z123" s="218">
        <v>0</v>
      </c>
      <c r="AA123" s="219">
        <f>Z123*K123</f>
        <v>0</v>
      </c>
      <c r="AR123" s="20" t="s">
        <v>162</v>
      </c>
      <c r="AT123" s="20" t="s">
        <v>158</v>
      </c>
      <c r="AU123" s="20" t="s">
        <v>85</v>
      </c>
      <c r="AY123" s="20" t="s">
        <v>151</v>
      </c>
      <c r="BE123" s="134">
        <f>IF(U123="základná",N123,0)</f>
        <v>0</v>
      </c>
      <c r="BF123" s="134">
        <f>IF(U123="znížená",N123,0)</f>
        <v>0</v>
      </c>
      <c r="BG123" s="134">
        <f>IF(U123="zákl. prenesená",N123,0)</f>
        <v>0</v>
      </c>
      <c r="BH123" s="134">
        <f>IF(U123="zníž. prenesená",N123,0)</f>
        <v>0</v>
      </c>
      <c r="BI123" s="134">
        <f>IF(U123="nulová",N123,0)</f>
        <v>0</v>
      </c>
      <c r="BJ123" s="20" t="s">
        <v>130</v>
      </c>
      <c r="BK123" s="220">
        <f>ROUND(L123*K123,3)</f>
        <v>0</v>
      </c>
      <c r="BL123" s="20" t="s">
        <v>156</v>
      </c>
      <c r="BM123" s="20" t="s">
        <v>481</v>
      </c>
    </row>
    <row r="124" s="1" customFormat="1" ht="16.5" customHeight="1">
      <c r="B124" s="175"/>
      <c r="C124" s="221" t="s">
        <v>176</v>
      </c>
      <c r="D124" s="221" t="s">
        <v>158</v>
      </c>
      <c r="E124" s="222" t="s">
        <v>482</v>
      </c>
      <c r="F124" s="223" t="s">
        <v>483</v>
      </c>
      <c r="G124" s="223"/>
      <c r="H124" s="223"/>
      <c r="I124" s="223"/>
      <c r="J124" s="224" t="s">
        <v>161</v>
      </c>
      <c r="K124" s="225">
        <v>5</v>
      </c>
      <c r="L124" s="226">
        <v>0</v>
      </c>
      <c r="M124" s="226"/>
      <c r="N124" s="225">
        <f>ROUND(L124*K124,3)</f>
        <v>0</v>
      </c>
      <c r="O124" s="215"/>
      <c r="P124" s="215"/>
      <c r="Q124" s="215"/>
      <c r="R124" s="179"/>
      <c r="T124" s="217" t="s">
        <v>5</v>
      </c>
      <c r="U124" s="54" t="s">
        <v>44</v>
      </c>
      <c r="V124" s="45"/>
      <c r="W124" s="218">
        <f>V124*K124</f>
        <v>0</v>
      </c>
      <c r="X124" s="218">
        <v>0</v>
      </c>
      <c r="Y124" s="218">
        <f>X124*K124</f>
        <v>0</v>
      </c>
      <c r="Z124" s="218">
        <v>0</v>
      </c>
      <c r="AA124" s="219">
        <f>Z124*K124</f>
        <v>0</v>
      </c>
      <c r="AR124" s="20" t="s">
        <v>162</v>
      </c>
      <c r="AT124" s="20" t="s">
        <v>158</v>
      </c>
      <c r="AU124" s="20" t="s">
        <v>85</v>
      </c>
      <c r="AY124" s="20" t="s">
        <v>151</v>
      </c>
      <c r="BE124" s="134">
        <f>IF(U124="základná",N124,0)</f>
        <v>0</v>
      </c>
      <c r="BF124" s="134">
        <f>IF(U124="znížená",N124,0)</f>
        <v>0</v>
      </c>
      <c r="BG124" s="134">
        <f>IF(U124="zákl. prenesená",N124,0)</f>
        <v>0</v>
      </c>
      <c r="BH124" s="134">
        <f>IF(U124="zníž. prenesená",N124,0)</f>
        <v>0</v>
      </c>
      <c r="BI124" s="134">
        <f>IF(U124="nulová",N124,0)</f>
        <v>0</v>
      </c>
      <c r="BJ124" s="20" t="s">
        <v>130</v>
      </c>
      <c r="BK124" s="220">
        <f>ROUND(L124*K124,3)</f>
        <v>0</v>
      </c>
      <c r="BL124" s="20" t="s">
        <v>156</v>
      </c>
      <c r="BM124" s="20" t="s">
        <v>484</v>
      </c>
    </row>
    <row r="125" s="1" customFormat="1" ht="16.5" customHeight="1">
      <c r="B125" s="175"/>
      <c r="C125" s="221" t="s">
        <v>168</v>
      </c>
      <c r="D125" s="221" t="s">
        <v>158</v>
      </c>
      <c r="E125" s="222" t="s">
        <v>485</v>
      </c>
      <c r="F125" s="223" t="s">
        <v>486</v>
      </c>
      <c r="G125" s="223"/>
      <c r="H125" s="223"/>
      <c r="I125" s="223"/>
      <c r="J125" s="224" t="s">
        <v>161</v>
      </c>
      <c r="K125" s="225">
        <v>2</v>
      </c>
      <c r="L125" s="226">
        <v>0</v>
      </c>
      <c r="M125" s="226"/>
      <c r="N125" s="225">
        <f>ROUND(L125*K125,3)</f>
        <v>0</v>
      </c>
      <c r="O125" s="215"/>
      <c r="P125" s="215"/>
      <c r="Q125" s="215"/>
      <c r="R125" s="179"/>
      <c r="T125" s="217" t="s">
        <v>5</v>
      </c>
      <c r="U125" s="54" t="s">
        <v>44</v>
      </c>
      <c r="V125" s="45"/>
      <c r="W125" s="218">
        <f>V125*K125</f>
        <v>0</v>
      </c>
      <c r="X125" s="218">
        <v>0</v>
      </c>
      <c r="Y125" s="218">
        <f>X125*K125</f>
        <v>0</v>
      </c>
      <c r="Z125" s="218">
        <v>0</v>
      </c>
      <c r="AA125" s="219">
        <f>Z125*K125</f>
        <v>0</v>
      </c>
      <c r="AR125" s="20" t="s">
        <v>162</v>
      </c>
      <c r="AT125" s="20" t="s">
        <v>158</v>
      </c>
      <c r="AU125" s="20" t="s">
        <v>85</v>
      </c>
      <c r="AY125" s="20" t="s">
        <v>151</v>
      </c>
      <c r="BE125" s="134">
        <f>IF(U125="základná",N125,0)</f>
        <v>0</v>
      </c>
      <c r="BF125" s="134">
        <f>IF(U125="znížená",N125,0)</f>
        <v>0</v>
      </c>
      <c r="BG125" s="134">
        <f>IF(U125="zákl. prenesená",N125,0)</f>
        <v>0</v>
      </c>
      <c r="BH125" s="134">
        <f>IF(U125="zníž. prenesená",N125,0)</f>
        <v>0</v>
      </c>
      <c r="BI125" s="134">
        <f>IF(U125="nulová",N125,0)</f>
        <v>0</v>
      </c>
      <c r="BJ125" s="20" t="s">
        <v>130</v>
      </c>
      <c r="BK125" s="220">
        <f>ROUND(L125*K125,3)</f>
        <v>0</v>
      </c>
      <c r="BL125" s="20" t="s">
        <v>156</v>
      </c>
      <c r="BM125" s="20" t="s">
        <v>487</v>
      </c>
    </row>
    <row r="126" s="1" customFormat="1" ht="16.5" customHeight="1">
      <c r="B126" s="175"/>
      <c r="C126" s="221" t="s">
        <v>180</v>
      </c>
      <c r="D126" s="221" t="s">
        <v>158</v>
      </c>
      <c r="E126" s="222" t="s">
        <v>488</v>
      </c>
      <c r="F126" s="223" t="s">
        <v>489</v>
      </c>
      <c r="G126" s="223"/>
      <c r="H126" s="223"/>
      <c r="I126" s="223"/>
      <c r="J126" s="224" t="s">
        <v>161</v>
      </c>
      <c r="K126" s="225">
        <v>1</v>
      </c>
      <c r="L126" s="226">
        <v>0</v>
      </c>
      <c r="M126" s="226"/>
      <c r="N126" s="225">
        <f>ROUND(L126*K126,3)</f>
        <v>0</v>
      </c>
      <c r="O126" s="215"/>
      <c r="P126" s="215"/>
      <c r="Q126" s="215"/>
      <c r="R126" s="179"/>
      <c r="T126" s="217" t="s">
        <v>5</v>
      </c>
      <c r="U126" s="54" t="s">
        <v>44</v>
      </c>
      <c r="V126" s="45"/>
      <c r="W126" s="218">
        <f>V126*K126</f>
        <v>0</v>
      </c>
      <c r="X126" s="218">
        <v>0</v>
      </c>
      <c r="Y126" s="218">
        <f>X126*K126</f>
        <v>0</v>
      </c>
      <c r="Z126" s="218">
        <v>0</v>
      </c>
      <c r="AA126" s="219">
        <f>Z126*K126</f>
        <v>0</v>
      </c>
      <c r="AR126" s="20" t="s">
        <v>162</v>
      </c>
      <c r="AT126" s="20" t="s">
        <v>158</v>
      </c>
      <c r="AU126" s="20" t="s">
        <v>85</v>
      </c>
      <c r="AY126" s="20" t="s">
        <v>151</v>
      </c>
      <c r="BE126" s="134">
        <f>IF(U126="základná",N126,0)</f>
        <v>0</v>
      </c>
      <c r="BF126" s="134">
        <f>IF(U126="znížená",N126,0)</f>
        <v>0</v>
      </c>
      <c r="BG126" s="134">
        <f>IF(U126="zákl. prenesená",N126,0)</f>
        <v>0</v>
      </c>
      <c r="BH126" s="134">
        <f>IF(U126="zníž. prenesená",N126,0)</f>
        <v>0</v>
      </c>
      <c r="BI126" s="134">
        <f>IF(U126="nulová",N126,0)</f>
        <v>0</v>
      </c>
      <c r="BJ126" s="20" t="s">
        <v>130</v>
      </c>
      <c r="BK126" s="220">
        <f>ROUND(L126*K126,3)</f>
        <v>0</v>
      </c>
      <c r="BL126" s="20" t="s">
        <v>156</v>
      </c>
      <c r="BM126" s="20" t="s">
        <v>490</v>
      </c>
    </row>
    <row r="127" s="1" customFormat="1" ht="16.5" customHeight="1">
      <c r="B127" s="175"/>
      <c r="C127" s="221" t="s">
        <v>184</v>
      </c>
      <c r="D127" s="221" t="s">
        <v>158</v>
      </c>
      <c r="E127" s="222" t="s">
        <v>491</v>
      </c>
      <c r="F127" s="223" t="s">
        <v>492</v>
      </c>
      <c r="G127" s="223"/>
      <c r="H127" s="223"/>
      <c r="I127" s="223"/>
      <c r="J127" s="224" t="s">
        <v>161</v>
      </c>
      <c r="K127" s="225">
        <v>1</v>
      </c>
      <c r="L127" s="226">
        <v>0</v>
      </c>
      <c r="M127" s="226"/>
      <c r="N127" s="225">
        <f>ROUND(L127*K127,3)</f>
        <v>0</v>
      </c>
      <c r="O127" s="215"/>
      <c r="P127" s="215"/>
      <c r="Q127" s="215"/>
      <c r="R127" s="179"/>
      <c r="T127" s="217" t="s">
        <v>5</v>
      </c>
      <c r="U127" s="54" t="s">
        <v>44</v>
      </c>
      <c r="V127" s="45"/>
      <c r="W127" s="218">
        <f>V127*K127</f>
        <v>0</v>
      </c>
      <c r="X127" s="218">
        <v>0</v>
      </c>
      <c r="Y127" s="218">
        <f>X127*K127</f>
        <v>0</v>
      </c>
      <c r="Z127" s="218">
        <v>0</v>
      </c>
      <c r="AA127" s="219">
        <f>Z127*K127</f>
        <v>0</v>
      </c>
      <c r="AR127" s="20" t="s">
        <v>162</v>
      </c>
      <c r="AT127" s="20" t="s">
        <v>158</v>
      </c>
      <c r="AU127" s="20" t="s">
        <v>85</v>
      </c>
      <c r="AY127" s="20" t="s">
        <v>151</v>
      </c>
      <c r="BE127" s="134">
        <f>IF(U127="základná",N127,0)</f>
        <v>0</v>
      </c>
      <c r="BF127" s="134">
        <f>IF(U127="znížená",N127,0)</f>
        <v>0</v>
      </c>
      <c r="BG127" s="134">
        <f>IF(U127="zákl. prenesená",N127,0)</f>
        <v>0</v>
      </c>
      <c r="BH127" s="134">
        <f>IF(U127="zníž. prenesená",N127,0)</f>
        <v>0</v>
      </c>
      <c r="BI127" s="134">
        <f>IF(U127="nulová",N127,0)</f>
        <v>0</v>
      </c>
      <c r="BJ127" s="20" t="s">
        <v>130</v>
      </c>
      <c r="BK127" s="220">
        <f>ROUND(L127*K127,3)</f>
        <v>0</v>
      </c>
      <c r="BL127" s="20" t="s">
        <v>156</v>
      </c>
      <c r="BM127" s="20" t="s">
        <v>493</v>
      </c>
    </row>
    <row r="128" s="1" customFormat="1" ht="16.5" customHeight="1">
      <c r="B128" s="175"/>
      <c r="C128" s="221" t="s">
        <v>428</v>
      </c>
      <c r="D128" s="221" t="s">
        <v>158</v>
      </c>
      <c r="E128" s="222" t="s">
        <v>494</v>
      </c>
      <c r="F128" s="223" t="s">
        <v>495</v>
      </c>
      <c r="G128" s="223"/>
      <c r="H128" s="223"/>
      <c r="I128" s="223"/>
      <c r="J128" s="224" t="s">
        <v>161</v>
      </c>
      <c r="K128" s="225">
        <v>1</v>
      </c>
      <c r="L128" s="226">
        <v>0</v>
      </c>
      <c r="M128" s="226"/>
      <c r="N128" s="225">
        <f>ROUND(L128*K128,3)</f>
        <v>0</v>
      </c>
      <c r="O128" s="215"/>
      <c r="P128" s="215"/>
      <c r="Q128" s="215"/>
      <c r="R128" s="179"/>
      <c r="T128" s="217" t="s">
        <v>5</v>
      </c>
      <c r="U128" s="54" t="s">
        <v>44</v>
      </c>
      <c r="V128" s="45"/>
      <c r="W128" s="218">
        <f>V128*K128</f>
        <v>0</v>
      </c>
      <c r="X128" s="218">
        <v>0</v>
      </c>
      <c r="Y128" s="218">
        <f>X128*K128</f>
        <v>0</v>
      </c>
      <c r="Z128" s="218">
        <v>0</v>
      </c>
      <c r="AA128" s="219">
        <f>Z128*K128</f>
        <v>0</v>
      </c>
      <c r="AR128" s="20" t="s">
        <v>162</v>
      </c>
      <c r="AT128" s="20" t="s">
        <v>158</v>
      </c>
      <c r="AU128" s="20" t="s">
        <v>85</v>
      </c>
      <c r="AY128" s="20" t="s">
        <v>151</v>
      </c>
      <c r="BE128" s="134">
        <f>IF(U128="základná",N128,0)</f>
        <v>0</v>
      </c>
      <c r="BF128" s="134">
        <f>IF(U128="znížená",N128,0)</f>
        <v>0</v>
      </c>
      <c r="BG128" s="134">
        <f>IF(U128="zákl. prenesená",N128,0)</f>
        <v>0</v>
      </c>
      <c r="BH128" s="134">
        <f>IF(U128="zníž. prenesená",N128,0)</f>
        <v>0</v>
      </c>
      <c r="BI128" s="134">
        <f>IF(U128="nulová",N128,0)</f>
        <v>0</v>
      </c>
      <c r="BJ128" s="20" t="s">
        <v>130</v>
      </c>
      <c r="BK128" s="220">
        <f>ROUND(L128*K128,3)</f>
        <v>0</v>
      </c>
      <c r="BL128" s="20" t="s">
        <v>156</v>
      </c>
      <c r="BM128" s="20" t="s">
        <v>496</v>
      </c>
    </row>
    <row r="129" s="1" customFormat="1" ht="16.5" customHeight="1">
      <c r="B129" s="175"/>
      <c r="C129" s="221" t="s">
        <v>188</v>
      </c>
      <c r="D129" s="221" t="s">
        <v>158</v>
      </c>
      <c r="E129" s="222" t="s">
        <v>497</v>
      </c>
      <c r="F129" s="223" t="s">
        <v>498</v>
      </c>
      <c r="G129" s="223"/>
      <c r="H129" s="223"/>
      <c r="I129" s="223"/>
      <c r="J129" s="224" t="s">
        <v>161</v>
      </c>
      <c r="K129" s="225">
        <v>1</v>
      </c>
      <c r="L129" s="226">
        <v>0</v>
      </c>
      <c r="M129" s="226"/>
      <c r="N129" s="225">
        <f>ROUND(L129*K129,3)</f>
        <v>0</v>
      </c>
      <c r="O129" s="215"/>
      <c r="P129" s="215"/>
      <c r="Q129" s="215"/>
      <c r="R129" s="179"/>
      <c r="T129" s="217" t="s">
        <v>5</v>
      </c>
      <c r="U129" s="54" t="s">
        <v>44</v>
      </c>
      <c r="V129" s="45"/>
      <c r="W129" s="218">
        <f>V129*K129</f>
        <v>0</v>
      </c>
      <c r="X129" s="218">
        <v>0</v>
      </c>
      <c r="Y129" s="218">
        <f>X129*K129</f>
        <v>0</v>
      </c>
      <c r="Z129" s="218">
        <v>0</v>
      </c>
      <c r="AA129" s="219">
        <f>Z129*K129</f>
        <v>0</v>
      </c>
      <c r="AR129" s="20" t="s">
        <v>162</v>
      </c>
      <c r="AT129" s="20" t="s">
        <v>158</v>
      </c>
      <c r="AU129" s="20" t="s">
        <v>85</v>
      </c>
      <c r="AY129" s="20" t="s">
        <v>151</v>
      </c>
      <c r="BE129" s="134">
        <f>IF(U129="základná",N129,0)</f>
        <v>0</v>
      </c>
      <c r="BF129" s="134">
        <f>IF(U129="znížená",N129,0)</f>
        <v>0</v>
      </c>
      <c r="BG129" s="134">
        <f>IF(U129="zákl. prenesená",N129,0)</f>
        <v>0</v>
      </c>
      <c r="BH129" s="134">
        <f>IF(U129="zníž. prenesená",N129,0)</f>
        <v>0</v>
      </c>
      <c r="BI129" s="134">
        <f>IF(U129="nulová",N129,0)</f>
        <v>0</v>
      </c>
      <c r="BJ129" s="20" t="s">
        <v>130</v>
      </c>
      <c r="BK129" s="220">
        <f>ROUND(L129*K129,3)</f>
        <v>0</v>
      </c>
      <c r="BL129" s="20" t="s">
        <v>156</v>
      </c>
      <c r="BM129" s="20" t="s">
        <v>499</v>
      </c>
    </row>
    <row r="130" s="1" customFormat="1" ht="16.5" customHeight="1">
      <c r="B130" s="175"/>
      <c r="C130" s="221" t="s">
        <v>193</v>
      </c>
      <c r="D130" s="221" t="s">
        <v>158</v>
      </c>
      <c r="E130" s="222" t="s">
        <v>500</v>
      </c>
      <c r="F130" s="223" t="s">
        <v>501</v>
      </c>
      <c r="G130" s="223"/>
      <c r="H130" s="223"/>
      <c r="I130" s="223"/>
      <c r="J130" s="224" t="s">
        <v>161</v>
      </c>
      <c r="K130" s="225">
        <v>3</v>
      </c>
      <c r="L130" s="226">
        <v>0</v>
      </c>
      <c r="M130" s="226"/>
      <c r="N130" s="225">
        <f>ROUND(L130*K130,3)</f>
        <v>0</v>
      </c>
      <c r="O130" s="215"/>
      <c r="P130" s="215"/>
      <c r="Q130" s="215"/>
      <c r="R130" s="179"/>
      <c r="T130" s="217" t="s">
        <v>5</v>
      </c>
      <c r="U130" s="54" t="s">
        <v>44</v>
      </c>
      <c r="V130" s="45"/>
      <c r="W130" s="218">
        <f>V130*K130</f>
        <v>0</v>
      </c>
      <c r="X130" s="218">
        <v>0</v>
      </c>
      <c r="Y130" s="218">
        <f>X130*K130</f>
        <v>0</v>
      </c>
      <c r="Z130" s="218">
        <v>0</v>
      </c>
      <c r="AA130" s="219">
        <f>Z130*K130</f>
        <v>0</v>
      </c>
      <c r="AR130" s="20" t="s">
        <v>162</v>
      </c>
      <c r="AT130" s="20" t="s">
        <v>158</v>
      </c>
      <c r="AU130" s="20" t="s">
        <v>85</v>
      </c>
      <c r="AY130" s="20" t="s">
        <v>151</v>
      </c>
      <c r="BE130" s="134">
        <f>IF(U130="základná",N130,0)</f>
        <v>0</v>
      </c>
      <c r="BF130" s="134">
        <f>IF(U130="znížená",N130,0)</f>
        <v>0</v>
      </c>
      <c r="BG130" s="134">
        <f>IF(U130="zákl. prenesená",N130,0)</f>
        <v>0</v>
      </c>
      <c r="BH130" s="134">
        <f>IF(U130="zníž. prenesená",N130,0)</f>
        <v>0</v>
      </c>
      <c r="BI130" s="134">
        <f>IF(U130="nulová",N130,0)</f>
        <v>0</v>
      </c>
      <c r="BJ130" s="20" t="s">
        <v>130</v>
      </c>
      <c r="BK130" s="220">
        <f>ROUND(L130*K130,3)</f>
        <v>0</v>
      </c>
      <c r="BL130" s="20" t="s">
        <v>156</v>
      </c>
      <c r="BM130" s="20" t="s">
        <v>502</v>
      </c>
    </row>
    <row r="131" s="1" customFormat="1" ht="16.5" customHeight="1">
      <c r="B131" s="175"/>
      <c r="C131" s="221" t="s">
        <v>197</v>
      </c>
      <c r="D131" s="221" t="s">
        <v>158</v>
      </c>
      <c r="E131" s="222" t="s">
        <v>503</v>
      </c>
      <c r="F131" s="223" t="s">
        <v>504</v>
      </c>
      <c r="G131" s="223"/>
      <c r="H131" s="223"/>
      <c r="I131" s="223"/>
      <c r="J131" s="224" t="s">
        <v>161</v>
      </c>
      <c r="K131" s="225">
        <v>2</v>
      </c>
      <c r="L131" s="226">
        <v>0</v>
      </c>
      <c r="M131" s="226"/>
      <c r="N131" s="225">
        <f>ROUND(L131*K131,3)</f>
        <v>0</v>
      </c>
      <c r="O131" s="215"/>
      <c r="P131" s="215"/>
      <c r="Q131" s="215"/>
      <c r="R131" s="179"/>
      <c r="T131" s="217" t="s">
        <v>5</v>
      </c>
      <c r="U131" s="54" t="s">
        <v>44</v>
      </c>
      <c r="V131" s="45"/>
      <c r="W131" s="218">
        <f>V131*K131</f>
        <v>0</v>
      </c>
      <c r="X131" s="218">
        <v>0</v>
      </c>
      <c r="Y131" s="218">
        <f>X131*K131</f>
        <v>0</v>
      </c>
      <c r="Z131" s="218">
        <v>0</v>
      </c>
      <c r="AA131" s="219">
        <f>Z131*K131</f>
        <v>0</v>
      </c>
      <c r="AR131" s="20" t="s">
        <v>162</v>
      </c>
      <c r="AT131" s="20" t="s">
        <v>158</v>
      </c>
      <c r="AU131" s="20" t="s">
        <v>85</v>
      </c>
      <c r="AY131" s="20" t="s">
        <v>151</v>
      </c>
      <c r="BE131" s="134">
        <f>IF(U131="základná",N131,0)</f>
        <v>0</v>
      </c>
      <c r="BF131" s="134">
        <f>IF(U131="znížená",N131,0)</f>
        <v>0</v>
      </c>
      <c r="BG131" s="134">
        <f>IF(U131="zákl. prenesená",N131,0)</f>
        <v>0</v>
      </c>
      <c r="BH131" s="134">
        <f>IF(U131="zníž. prenesená",N131,0)</f>
        <v>0</v>
      </c>
      <c r="BI131" s="134">
        <f>IF(U131="nulová",N131,0)</f>
        <v>0</v>
      </c>
      <c r="BJ131" s="20" t="s">
        <v>130</v>
      </c>
      <c r="BK131" s="220">
        <f>ROUND(L131*K131,3)</f>
        <v>0</v>
      </c>
      <c r="BL131" s="20" t="s">
        <v>156</v>
      </c>
      <c r="BM131" s="20" t="s">
        <v>505</v>
      </c>
    </row>
    <row r="132" s="1" customFormat="1" ht="16.5" customHeight="1">
      <c r="B132" s="175"/>
      <c r="C132" s="221" t="s">
        <v>201</v>
      </c>
      <c r="D132" s="221" t="s">
        <v>158</v>
      </c>
      <c r="E132" s="222" t="s">
        <v>506</v>
      </c>
      <c r="F132" s="223" t="s">
        <v>507</v>
      </c>
      <c r="G132" s="223"/>
      <c r="H132" s="223"/>
      <c r="I132" s="223"/>
      <c r="J132" s="224" t="s">
        <v>161</v>
      </c>
      <c r="K132" s="225">
        <v>5</v>
      </c>
      <c r="L132" s="226">
        <v>0</v>
      </c>
      <c r="M132" s="226"/>
      <c r="N132" s="225">
        <f>ROUND(L132*K132,3)</f>
        <v>0</v>
      </c>
      <c r="O132" s="215"/>
      <c r="P132" s="215"/>
      <c r="Q132" s="215"/>
      <c r="R132" s="179"/>
      <c r="T132" s="217" t="s">
        <v>5</v>
      </c>
      <c r="U132" s="54" t="s">
        <v>44</v>
      </c>
      <c r="V132" s="45"/>
      <c r="W132" s="218">
        <f>V132*K132</f>
        <v>0</v>
      </c>
      <c r="X132" s="218">
        <v>0</v>
      </c>
      <c r="Y132" s="218">
        <f>X132*K132</f>
        <v>0</v>
      </c>
      <c r="Z132" s="218">
        <v>0</v>
      </c>
      <c r="AA132" s="219">
        <f>Z132*K132</f>
        <v>0</v>
      </c>
      <c r="AR132" s="20" t="s">
        <v>162</v>
      </c>
      <c r="AT132" s="20" t="s">
        <v>158</v>
      </c>
      <c r="AU132" s="20" t="s">
        <v>85</v>
      </c>
      <c r="AY132" s="20" t="s">
        <v>151</v>
      </c>
      <c r="BE132" s="134">
        <f>IF(U132="základná",N132,0)</f>
        <v>0</v>
      </c>
      <c r="BF132" s="134">
        <f>IF(U132="znížená",N132,0)</f>
        <v>0</v>
      </c>
      <c r="BG132" s="134">
        <f>IF(U132="zákl. prenesená",N132,0)</f>
        <v>0</v>
      </c>
      <c r="BH132" s="134">
        <f>IF(U132="zníž. prenesená",N132,0)</f>
        <v>0</v>
      </c>
      <c r="BI132" s="134">
        <f>IF(U132="nulová",N132,0)</f>
        <v>0</v>
      </c>
      <c r="BJ132" s="20" t="s">
        <v>130</v>
      </c>
      <c r="BK132" s="220">
        <f>ROUND(L132*K132,3)</f>
        <v>0</v>
      </c>
      <c r="BL132" s="20" t="s">
        <v>156</v>
      </c>
      <c r="BM132" s="20" t="s">
        <v>508</v>
      </c>
    </row>
    <row r="133" s="1" customFormat="1" ht="16.5" customHeight="1">
      <c r="B133" s="175"/>
      <c r="C133" s="221" t="s">
        <v>205</v>
      </c>
      <c r="D133" s="221" t="s">
        <v>158</v>
      </c>
      <c r="E133" s="222" t="s">
        <v>509</v>
      </c>
      <c r="F133" s="223" t="s">
        <v>510</v>
      </c>
      <c r="G133" s="223"/>
      <c r="H133" s="223"/>
      <c r="I133" s="223"/>
      <c r="J133" s="224" t="s">
        <v>161</v>
      </c>
      <c r="K133" s="225">
        <v>8</v>
      </c>
      <c r="L133" s="226">
        <v>0</v>
      </c>
      <c r="M133" s="226"/>
      <c r="N133" s="225">
        <f>ROUND(L133*K133,3)</f>
        <v>0</v>
      </c>
      <c r="O133" s="215"/>
      <c r="P133" s="215"/>
      <c r="Q133" s="215"/>
      <c r="R133" s="179"/>
      <c r="T133" s="217" t="s">
        <v>5</v>
      </c>
      <c r="U133" s="54" t="s">
        <v>44</v>
      </c>
      <c r="V133" s="45"/>
      <c r="W133" s="218">
        <f>V133*K133</f>
        <v>0</v>
      </c>
      <c r="X133" s="218">
        <v>0</v>
      </c>
      <c r="Y133" s="218">
        <f>X133*K133</f>
        <v>0</v>
      </c>
      <c r="Z133" s="218">
        <v>0</v>
      </c>
      <c r="AA133" s="219">
        <f>Z133*K133</f>
        <v>0</v>
      </c>
      <c r="AR133" s="20" t="s">
        <v>162</v>
      </c>
      <c r="AT133" s="20" t="s">
        <v>158</v>
      </c>
      <c r="AU133" s="20" t="s">
        <v>85</v>
      </c>
      <c r="AY133" s="20" t="s">
        <v>151</v>
      </c>
      <c r="BE133" s="134">
        <f>IF(U133="základná",N133,0)</f>
        <v>0</v>
      </c>
      <c r="BF133" s="134">
        <f>IF(U133="znížená",N133,0)</f>
        <v>0</v>
      </c>
      <c r="BG133" s="134">
        <f>IF(U133="zákl. prenesená",N133,0)</f>
        <v>0</v>
      </c>
      <c r="BH133" s="134">
        <f>IF(U133="zníž. prenesená",N133,0)</f>
        <v>0</v>
      </c>
      <c r="BI133" s="134">
        <f>IF(U133="nulová",N133,0)</f>
        <v>0</v>
      </c>
      <c r="BJ133" s="20" t="s">
        <v>130</v>
      </c>
      <c r="BK133" s="220">
        <f>ROUND(L133*K133,3)</f>
        <v>0</v>
      </c>
      <c r="BL133" s="20" t="s">
        <v>156</v>
      </c>
      <c r="BM133" s="20" t="s">
        <v>511</v>
      </c>
    </row>
    <row r="134" s="1" customFormat="1" ht="16.5" customHeight="1">
      <c r="B134" s="175"/>
      <c r="C134" s="221" t="s">
        <v>209</v>
      </c>
      <c r="D134" s="221" t="s">
        <v>158</v>
      </c>
      <c r="E134" s="222" t="s">
        <v>512</v>
      </c>
      <c r="F134" s="223" t="s">
        <v>513</v>
      </c>
      <c r="G134" s="223"/>
      <c r="H134" s="223"/>
      <c r="I134" s="223"/>
      <c r="J134" s="224" t="s">
        <v>161</v>
      </c>
      <c r="K134" s="225">
        <v>1</v>
      </c>
      <c r="L134" s="226">
        <v>0</v>
      </c>
      <c r="M134" s="226"/>
      <c r="N134" s="225">
        <f>ROUND(L134*K134,3)</f>
        <v>0</v>
      </c>
      <c r="O134" s="215"/>
      <c r="P134" s="215"/>
      <c r="Q134" s="215"/>
      <c r="R134" s="179"/>
      <c r="T134" s="217" t="s">
        <v>5</v>
      </c>
      <c r="U134" s="54" t="s">
        <v>44</v>
      </c>
      <c r="V134" s="45"/>
      <c r="W134" s="218">
        <f>V134*K134</f>
        <v>0</v>
      </c>
      <c r="X134" s="218">
        <v>0</v>
      </c>
      <c r="Y134" s="218">
        <f>X134*K134</f>
        <v>0</v>
      </c>
      <c r="Z134" s="218">
        <v>0</v>
      </c>
      <c r="AA134" s="219">
        <f>Z134*K134</f>
        <v>0</v>
      </c>
      <c r="AR134" s="20" t="s">
        <v>162</v>
      </c>
      <c r="AT134" s="20" t="s">
        <v>158</v>
      </c>
      <c r="AU134" s="20" t="s">
        <v>85</v>
      </c>
      <c r="AY134" s="20" t="s">
        <v>151</v>
      </c>
      <c r="BE134" s="134">
        <f>IF(U134="základná",N134,0)</f>
        <v>0</v>
      </c>
      <c r="BF134" s="134">
        <f>IF(U134="znížená",N134,0)</f>
        <v>0</v>
      </c>
      <c r="BG134" s="134">
        <f>IF(U134="zákl. prenesená",N134,0)</f>
        <v>0</v>
      </c>
      <c r="BH134" s="134">
        <f>IF(U134="zníž. prenesená",N134,0)</f>
        <v>0</v>
      </c>
      <c r="BI134" s="134">
        <f>IF(U134="nulová",N134,0)</f>
        <v>0</v>
      </c>
      <c r="BJ134" s="20" t="s">
        <v>130</v>
      </c>
      <c r="BK134" s="220">
        <f>ROUND(L134*K134,3)</f>
        <v>0</v>
      </c>
      <c r="BL134" s="20" t="s">
        <v>156</v>
      </c>
      <c r="BM134" s="20" t="s">
        <v>514</v>
      </c>
    </row>
    <row r="135" s="1" customFormat="1" ht="16.5" customHeight="1">
      <c r="B135" s="175"/>
      <c r="C135" s="221" t="s">
        <v>156</v>
      </c>
      <c r="D135" s="221" t="s">
        <v>158</v>
      </c>
      <c r="E135" s="222" t="s">
        <v>515</v>
      </c>
      <c r="F135" s="223" t="s">
        <v>516</v>
      </c>
      <c r="G135" s="223"/>
      <c r="H135" s="223"/>
      <c r="I135" s="223"/>
      <c r="J135" s="224" t="s">
        <v>161</v>
      </c>
      <c r="K135" s="225">
        <v>1</v>
      </c>
      <c r="L135" s="226">
        <v>0</v>
      </c>
      <c r="M135" s="226"/>
      <c r="N135" s="225">
        <f>ROUND(L135*K135,3)</f>
        <v>0</v>
      </c>
      <c r="O135" s="215"/>
      <c r="P135" s="215"/>
      <c r="Q135" s="215"/>
      <c r="R135" s="179"/>
      <c r="T135" s="217" t="s">
        <v>5</v>
      </c>
      <c r="U135" s="54" t="s">
        <v>44</v>
      </c>
      <c r="V135" s="45"/>
      <c r="W135" s="218">
        <f>V135*K135</f>
        <v>0</v>
      </c>
      <c r="X135" s="218">
        <v>0</v>
      </c>
      <c r="Y135" s="218">
        <f>X135*K135</f>
        <v>0</v>
      </c>
      <c r="Z135" s="218">
        <v>0</v>
      </c>
      <c r="AA135" s="219">
        <f>Z135*K135</f>
        <v>0</v>
      </c>
      <c r="AR135" s="20" t="s">
        <v>162</v>
      </c>
      <c r="AT135" s="20" t="s">
        <v>158</v>
      </c>
      <c r="AU135" s="20" t="s">
        <v>85</v>
      </c>
      <c r="AY135" s="20" t="s">
        <v>151</v>
      </c>
      <c r="BE135" s="134">
        <f>IF(U135="základná",N135,0)</f>
        <v>0</v>
      </c>
      <c r="BF135" s="134">
        <f>IF(U135="znížená",N135,0)</f>
        <v>0</v>
      </c>
      <c r="BG135" s="134">
        <f>IF(U135="zákl. prenesená",N135,0)</f>
        <v>0</v>
      </c>
      <c r="BH135" s="134">
        <f>IF(U135="zníž. prenesená",N135,0)</f>
        <v>0</v>
      </c>
      <c r="BI135" s="134">
        <f>IF(U135="nulová",N135,0)</f>
        <v>0</v>
      </c>
      <c r="BJ135" s="20" t="s">
        <v>130</v>
      </c>
      <c r="BK135" s="220">
        <f>ROUND(L135*K135,3)</f>
        <v>0</v>
      </c>
      <c r="BL135" s="20" t="s">
        <v>156</v>
      </c>
      <c r="BM135" s="20" t="s">
        <v>517</v>
      </c>
    </row>
    <row r="136" s="1" customFormat="1" ht="16.5" customHeight="1">
      <c r="B136" s="175"/>
      <c r="C136" s="221" t="s">
        <v>216</v>
      </c>
      <c r="D136" s="221" t="s">
        <v>158</v>
      </c>
      <c r="E136" s="222" t="s">
        <v>518</v>
      </c>
      <c r="F136" s="223" t="s">
        <v>519</v>
      </c>
      <c r="G136" s="223"/>
      <c r="H136" s="223"/>
      <c r="I136" s="223"/>
      <c r="J136" s="224" t="s">
        <v>161</v>
      </c>
      <c r="K136" s="225">
        <v>2</v>
      </c>
      <c r="L136" s="226">
        <v>0</v>
      </c>
      <c r="M136" s="226"/>
      <c r="N136" s="225">
        <f>ROUND(L136*K136,3)</f>
        <v>0</v>
      </c>
      <c r="O136" s="215"/>
      <c r="P136" s="215"/>
      <c r="Q136" s="215"/>
      <c r="R136" s="179"/>
      <c r="T136" s="217" t="s">
        <v>5</v>
      </c>
      <c r="U136" s="54" t="s">
        <v>44</v>
      </c>
      <c r="V136" s="45"/>
      <c r="W136" s="218">
        <f>V136*K136</f>
        <v>0</v>
      </c>
      <c r="X136" s="218">
        <v>0</v>
      </c>
      <c r="Y136" s="218">
        <f>X136*K136</f>
        <v>0</v>
      </c>
      <c r="Z136" s="218">
        <v>0</v>
      </c>
      <c r="AA136" s="219">
        <f>Z136*K136</f>
        <v>0</v>
      </c>
      <c r="AR136" s="20" t="s">
        <v>162</v>
      </c>
      <c r="AT136" s="20" t="s">
        <v>158</v>
      </c>
      <c r="AU136" s="20" t="s">
        <v>85</v>
      </c>
      <c r="AY136" s="20" t="s">
        <v>151</v>
      </c>
      <c r="BE136" s="134">
        <f>IF(U136="základná",N136,0)</f>
        <v>0</v>
      </c>
      <c r="BF136" s="134">
        <f>IF(U136="znížená",N136,0)</f>
        <v>0</v>
      </c>
      <c r="BG136" s="134">
        <f>IF(U136="zákl. prenesená",N136,0)</f>
        <v>0</v>
      </c>
      <c r="BH136" s="134">
        <f>IF(U136="zníž. prenesená",N136,0)</f>
        <v>0</v>
      </c>
      <c r="BI136" s="134">
        <f>IF(U136="nulová",N136,0)</f>
        <v>0</v>
      </c>
      <c r="BJ136" s="20" t="s">
        <v>130</v>
      </c>
      <c r="BK136" s="220">
        <f>ROUND(L136*K136,3)</f>
        <v>0</v>
      </c>
      <c r="BL136" s="20" t="s">
        <v>156</v>
      </c>
      <c r="BM136" s="20" t="s">
        <v>520</v>
      </c>
    </row>
    <row r="137" s="1" customFormat="1" ht="16.5" customHeight="1">
      <c r="B137" s="175"/>
      <c r="C137" s="221" t="s">
        <v>220</v>
      </c>
      <c r="D137" s="221" t="s">
        <v>158</v>
      </c>
      <c r="E137" s="222" t="s">
        <v>521</v>
      </c>
      <c r="F137" s="223" t="s">
        <v>522</v>
      </c>
      <c r="G137" s="223"/>
      <c r="H137" s="223"/>
      <c r="I137" s="223"/>
      <c r="J137" s="224" t="s">
        <v>161</v>
      </c>
      <c r="K137" s="225">
        <v>1</v>
      </c>
      <c r="L137" s="226">
        <v>0</v>
      </c>
      <c r="M137" s="226"/>
      <c r="N137" s="225">
        <f>ROUND(L137*K137,3)</f>
        <v>0</v>
      </c>
      <c r="O137" s="215"/>
      <c r="P137" s="215"/>
      <c r="Q137" s="215"/>
      <c r="R137" s="179"/>
      <c r="T137" s="217" t="s">
        <v>5</v>
      </c>
      <c r="U137" s="54" t="s">
        <v>44</v>
      </c>
      <c r="V137" s="45"/>
      <c r="W137" s="218">
        <f>V137*K137</f>
        <v>0</v>
      </c>
      <c r="X137" s="218">
        <v>0</v>
      </c>
      <c r="Y137" s="218">
        <f>X137*K137</f>
        <v>0</v>
      </c>
      <c r="Z137" s="218">
        <v>0</v>
      </c>
      <c r="AA137" s="219">
        <f>Z137*K137</f>
        <v>0</v>
      </c>
      <c r="AR137" s="20" t="s">
        <v>162</v>
      </c>
      <c r="AT137" s="20" t="s">
        <v>158</v>
      </c>
      <c r="AU137" s="20" t="s">
        <v>85</v>
      </c>
      <c r="AY137" s="20" t="s">
        <v>151</v>
      </c>
      <c r="BE137" s="134">
        <f>IF(U137="základná",N137,0)</f>
        <v>0</v>
      </c>
      <c r="BF137" s="134">
        <f>IF(U137="znížená",N137,0)</f>
        <v>0</v>
      </c>
      <c r="BG137" s="134">
        <f>IF(U137="zákl. prenesená",N137,0)</f>
        <v>0</v>
      </c>
      <c r="BH137" s="134">
        <f>IF(U137="zníž. prenesená",N137,0)</f>
        <v>0</v>
      </c>
      <c r="BI137" s="134">
        <f>IF(U137="nulová",N137,0)</f>
        <v>0</v>
      </c>
      <c r="BJ137" s="20" t="s">
        <v>130</v>
      </c>
      <c r="BK137" s="220">
        <f>ROUND(L137*K137,3)</f>
        <v>0</v>
      </c>
      <c r="BL137" s="20" t="s">
        <v>156</v>
      </c>
      <c r="BM137" s="20" t="s">
        <v>523</v>
      </c>
    </row>
    <row r="138" s="1" customFormat="1" ht="16.5" customHeight="1">
      <c r="B138" s="175"/>
      <c r="C138" s="221" t="s">
        <v>225</v>
      </c>
      <c r="D138" s="221" t="s">
        <v>158</v>
      </c>
      <c r="E138" s="222" t="s">
        <v>524</v>
      </c>
      <c r="F138" s="223" t="s">
        <v>525</v>
      </c>
      <c r="G138" s="223"/>
      <c r="H138" s="223"/>
      <c r="I138" s="223"/>
      <c r="J138" s="224" t="s">
        <v>471</v>
      </c>
      <c r="K138" s="225">
        <v>38</v>
      </c>
      <c r="L138" s="226">
        <v>0</v>
      </c>
      <c r="M138" s="226"/>
      <c r="N138" s="225">
        <f>ROUND(L138*K138,3)</f>
        <v>0</v>
      </c>
      <c r="O138" s="215"/>
      <c r="P138" s="215"/>
      <c r="Q138" s="215"/>
      <c r="R138" s="179"/>
      <c r="T138" s="217" t="s">
        <v>5</v>
      </c>
      <c r="U138" s="54" t="s">
        <v>44</v>
      </c>
      <c r="V138" s="45"/>
      <c r="W138" s="218">
        <f>V138*K138</f>
        <v>0</v>
      </c>
      <c r="X138" s="218">
        <v>0</v>
      </c>
      <c r="Y138" s="218">
        <f>X138*K138</f>
        <v>0</v>
      </c>
      <c r="Z138" s="218">
        <v>0</v>
      </c>
      <c r="AA138" s="219">
        <f>Z138*K138</f>
        <v>0</v>
      </c>
      <c r="AR138" s="20" t="s">
        <v>162</v>
      </c>
      <c r="AT138" s="20" t="s">
        <v>158</v>
      </c>
      <c r="AU138" s="20" t="s">
        <v>85</v>
      </c>
      <c r="AY138" s="20" t="s">
        <v>151</v>
      </c>
      <c r="BE138" s="134">
        <f>IF(U138="základná",N138,0)</f>
        <v>0</v>
      </c>
      <c r="BF138" s="134">
        <f>IF(U138="znížená",N138,0)</f>
        <v>0</v>
      </c>
      <c r="BG138" s="134">
        <f>IF(U138="zákl. prenesená",N138,0)</f>
        <v>0</v>
      </c>
      <c r="BH138" s="134">
        <f>IF(U138="zníž. prenesená",N138,0)</f>
        <v>0</v>
      </c>
      <c r="BI138" s="134">
        <f>IF(U138="nulová",N138,0)</f>
        <v>0</v>
      </c>
      <c r="BJ138" s="20" t="s">
        <v>130</v>
      </c>
      <c r="BK138" s="220">
        <f>ROUND(L138*K138,3)</f>
        <v>0</v>
      </c>
      <c r="BL138" s="20" t="s">
        <v>156</v>
      </c>
      <c r="BM138" s="20" t="s">
        <v>526</v>
      </c>
    </row>
    <row r="139" s="1" customFormat="1" ht="16.5" customHeight="1">
      <c r="B139" s="175"/>
      <c r="C139" s="221" t="s">
        <v>10</v>
      </c>
      <c r="D139" s="221" t="s">
        <v>158</v>
      </c>
      <c r="E139" s="222" t="s">
        <v>527</v>
      </c>
      <c r="F139" s="223" t="s">
        <v>528</v>
      </c>
      <c r="G139" s="223"/>
      <c r="H139" s="223"/>
      <c r="I139" s="223"/>
      <c r="J139" s="224" t="s">
        <v>471</v>
      </c>
      <c r="K139" s="225">
        <v>2</v>
      </c>
      <c r="L139" s="226">
        <v>0</v>
      </c>
      <c r="M139" s="226"/>
      <c r="N139" s="225">
        <f>ROUND(L139*K139,3)</f>
        <v>0</v>
      </c>
      <c r="O139" s="215"/>
      <c r="P139" s="215"/>
      <c r="Q139" s="215"/>
      <c r="R139" s="179"/>
      <c r="T139" s="217" t="s">
        <v>5</v>
      </c>
      <c r="U139" s="54" t="s">
        <v>44</v>
      </c>
      <c r="V139" s="45"/>
      <c r="W139" s="218">
        <f>V139*K139</f>
        <v>0</v>
      </c>
      <c r="X139" s="218">
        <v>0</v>
      </c>
      <c r="Y139" s="218">
        <f>X139*K139</f>
        <v>0</v>
      </c>
      <c r="Z139" s="218">
        <v>0</v>
      </c>
      <c r="AA139" s="219">
        <f>Z139*K139</f>
        <v>0</v>
      </c>
      <c r="AR139" s="20" t="s">
        <v>162</v>
      </c>
      <c r="AT139" s="20" t="s">
        <v>158</v>
      </c>
      <c r="AU139" s="20" t="s">
        <v>85</v>
      </c>
      <c r="AY139" s="20" t="s">
        <v>151</v>
      </c>
      <c r="BE139" s="134">
        <f>IF(U139="základná",N139,0)</f>
        <v>0</v>
      </c>
      <c r="BF139" s="134">
        <f>IF(U139="znížená",N139,0)</f>
        <v>0</v>
      </c>
      <c r="BG139" s="134">
        <f>IF(U139="zákl. prenesená",N139,0)</f>
        <v>0</v>
      </c>
      <c r="BH139" s="134">
        <f>IF(U139="zníž. prenesená",N139,0)</f>
        <v>0</v>
      </c>
      <c r="BI139" s="134">
        <f>IF(U139="nulová",N139,0)</f>
        <v>0</v>
      </c>
      <c r="BJ139" s="20" t="s">
        <v>130</v>
      </c>
      <c r="BK139" s="220">
        <f>ROUND(L139*K139,3)</f>
        <v>0</v>
      </c>
      <c r="BL139" s="20" t="s">
        <v>156</v>
      </c>
      <c r="BM139" s="20" t="s">
        <v>529</v>
      </c>
    </row>
    <row r="140" s="1" customFormat="1" ht="16.5" customHeight="1">
      <c r="B140" s="175"/>
      <c r="C140" s="221" t="s">
        <v>236</v>
      </c>
      <c r="D140" s="221" t="s">
        <v>158</v>
      </c>
      <c r="E140" s="222" t="s">
        <v>530</v>
      </c>
      <c r="F140" s="223" t="s">
        <v>531</v>
      </c>
      <c r="G140" s="223"/>
      <c r="H140" s="223"/>
      <c r="I140" s="223"/>
      <c r="J140" s="224" t="s">
        <v>532</v>
      </c>
      <c r="K140" s="225">
        <v>1</v>
      </c>
      <c r="L140" s="226">
        <v>0</v>
      </c>
      <c r="M140" s="226"/>
      <c r="N140" s="225">
        <f>ROUND(L140*K140,3)</f>
        <v>0</v>
      </c>
      <c r="O140" s="215"/>
      <c r="P140" s="215"/>
      <c r="Q140" s="215"/>
      <c r="R140" s="179"/>
      <c r="T140" s="217" t="s">
        <v>5</v>
      </c>
      <c r="U140" s="54" t="s">
        <v>44</v>
      </c>
      <c r="V140" s="45"/>
      <c r="W140" s="218">
        <f>V140*K140</f>
        <v>0</v>
      </c>
      <c r="X140" s="218">
        <v>0</v>
      </c>
      <c r="Y140" s="218">
        <f>X140*K140</f>
        <v>0</v>
      </c>
      <c r="Z140" s="218">
        <v>0</v>
      </c>
      <c r="AA140" s="219">
        <f>Z140*K140</f>
        <v>0</v>
      </c>
      <c r="AR140" s="20" t="s">
        <v>162</v>
      </c>
      <c r="AT140" s="20" t="s">
        <v>158</v>
      </c>
      <c r="AU140" s="20" t="s">
        <v>85</v>
      </c>
      <c r="AY140" s="20" t="s">
        <v>151</v>
      </c>
      <c r="BE140" s="134">
        <f>IF(U140="základná",N140,0)</f>
        <v>0</v>
      </c>
      <c r="BF140" s="134">
        <f>IF(U140="znížená",N140,0)</f>
        <v>0</v>
      </c>
      <c r="BG140" s="134">
        <f>IF(U140="zákl. prenesená",N140,0)</f>
        <v>0</v>
      </c>
      <c r="BH140" s="134">
        <f>IF(U140="zníž. prenesená",N140,0)</f>
        <v>0</v>
      </c>
      <c r="BI140" s="134">
        <f>IF(U140="nulová",N140,0)</f>
        <v>0</v>
      </c>
      <c r="BJ140" s="20" t="s">
        <v>130</v>
      </c>
      <c r="BK140" s="220">
        <f>ROUND(L140*K140,3)</f>
        <v>0</v>
      </c>
      <c r="BL140" s="20" t="s">
        <v>156</v>
      </c>
      <c r="BM140" s="20" t="s">
        <v>533</v>
      </c>
    </row>
    <row r="141" s="9" customFormat="1" ht="37.44" customHeight="1">
      <c r="B141" s="197"/>
      <c r="C141" s="198"/>
      <c r="D141" s="199" t="s">
        <v>468</v>
      </c>
      <c r="E141" s="199"/>
      <c r="F141" s="199"/>
      <c r="G141" s="199"/>
      <c r="H141" s="199"/>
      <c r="I141" s="199"/>
      <c r="J141" s="199"/>
      <c r="K141" s="199"/>
      <c r="L141" s="199"/>
      <c r="M141" s="199"/>
      <c r="N141" s="229">
        <f>BK141</f>
        <v>0</v>
      </c>
      <c r="O141" s="230"/>
      <c r="P141" s="230"/>
      <c r="Q141" s="230"/>
      <c r="R141" s="201"/>
      <c r="T141" s="202"/>
      <c r="U141" s="198"/>
      <c r="V141" s="198"/>
      <c r="W141" s="203">
        <f>SUM(W142:W144)</f>
        <v>0</v>
      </c>
      <c r="X141" s="198"/>
      <c r="Y141" s="203">
        <f>SUM(Y142:Y144)</f>
        <v>0</v>
      </c>
      <c r="Z141" s="198"/>
      <c r="AA141" s="204">
        <f>SUM(AA142:AA144)</f>
        <v>0</v>
      </c>
      <c r="AR141" s="205" t="s">
        <v>130</v>
      </c>
      <c r="AT141" s="206" t="s">
        <v>76</v>
      </c>
      <c r="AU141" s="206" t="s">
        <v>77</v>
      </c>
      <c r="AY141" s="205" t="s">
        <v>151</v>
      </c>
      <c r="BK141" s="207">
        <f>SUM(BK142:BK144)</f>
        <v>0</v>
      </c>
    </row>
    <row r="142" s="1" customFormat="1" ht="16.5" customHeight="1">
      <c r="B142" s="175"/>
      <c r="C142" s="211" t="s">
        <v>260</v>
      </c>
      <c r="D142" s="211" t="s">
        <v>152</v>
      </c>
      <c r="E142" s="212" t="s">
        <v>534</v>
      </c>
      <c r="F142" s="213" t="s">
        <v>535</v>
      </c>
      <c r="G142" s="213"/>
      <c r="H142" s="213"/>
      <c r="I142" s="213"/>
      <c r="J142" s="214" t="s">
        <v>536</v>
      </c>
      <c r="K142" s="215">
        <v>24</v>
      </c>
      <c r="L142" s="216">
        <v>0</v>
      </c>
      <c r="M142" s="216"/>
      <c r="N142" s="215">
        <f>ROUND(L142*K142,3)</f>
        <v>0</v>
      </c>
      <c r="O142" s="215"/>
      <c r="P142" s="215"/>
      <c r="Q142" s="215"/>
      <c r="R142" s="179"/>
      <c r="T142" s="217" t="s">
        <v>5</v>
      </c>
      <c r="U142" s="54" t="s">
        <v>44</v>
      </c>
      <c r="V142" s="45"/>
      <c r="W142" s="218">
        <f>V142*K142</f>
        <v>0</v>
      </c>
      <c r="X142" s="218">
        <v>0</v>
      </c>
      <c r="Y142" s="218">
        <f>X142*K142</f>
        <v>0</v>
      </c>
      <c r="Z142" s="218">
        <v>0</v>
      </c>
      <c r="AA142" s="219">
        <f>Z142*K142</f>
        <v>0</v>
      </c>
      <c r="AR142" s="20" t="s">
        <v>156</v>
      </c>
      <c r="AT142" s="20" t="s">
        <v>152</v>
      </c>
      <c r="AU142" s="20" t="s">
        <v>85</v>
      </c>
      <c r="AY142" s="20" t="s">
        <v>151</v>
      </c>
      <c r="BE142" s="134">
        <f>IF(U142="základná",N142,0)</f>
        <v>0</v>
      </c>
      <c r="BF142" s="134">
        <f>IF(U142="znížená",N142,0)</f>
        <v>0</v>
      </c>
      <c r="BG142" s="134">
        <f>IF(U142="zákl. prenesená",N142,0)</f>
        <v>0</v>
      </c>
      <c r="BH142" s="134">
        <f>IF(U142="zníž. prenesená",N142,0)</f>
        <v>0</v>
      </c>
      <c r="BI142" s="134">
        <f>IF(U142="nulová",N142,0)</f>
        <v>0</v>
      </c>
      <c r="BJ142" s="20" t="s">
        <v>130</v>
      </c>
      <c r="BK142" s="220">
        <f>ROUND(L142*K142,3)</f>
        <v>0</v>
      </c>
      <c r="BL142" s="20" t="s">
        <v>156</v>
      </c>
      <c r="BM142" s="20" t="s">
        <v>537</v>
      </c>
    </row>
    <row r="143" s="1" customFormat="1" ht="16.5" customHeight="1">
      <c r="B143" s="175"/>
      <c r="C143" s="211" t="s">
        <v>264</v>
      </c>
      <c r="D143" s="211" t="s">
        <v>152</v>
      </c>
      <c r="E143" s="212" t="s">
        <v>538</v>
      </c>
      <c r="F143" s="213" t="s">
        <v>539</v>
      </c>
      <c r="G143" s="213"/>
      <c r="H143" s="213"/>
      <c r="I143" s="213"/>
      <c r="J143" s="214" t="s">
        <v>536</v>
      </c>
      <c r="K143" s="215">
        <v>8</v>
      </c>
      <c r="L143" s="216">
        <v>0</v>
      </c>
      <c r="M143" s="216"/>
      <c r="N143" s="215">
        <f>ROUND(L143*K143,3)</f>
        <v>0</v>
      </c>
      <c r="O143" s="215"/>
      <c r="P143" s="215"/>
      <c r="Q143" s="215"/>
      <c r="R143" s="179"/>
      <c r="T143" s="217" t="s">
        <v>5</v>
      </c>
      <c r="U143" s="54" t="s">
        <v>44</v>
      </c>
      <c r="V143" s="45"/>
      <c r="W143" s="218">
        <f>V143*K143</f>
        <v>0</v>
      </c>
      <c r="X143" s="218">
        <v>0</v>
      </c>
      <c r="Y143" s="218">
        <f>X143*K143</f>
        <v>0</v>
      </c>
      <c r="Z143" s="218">
        <v>0</v>
      </c>
      <c r="AA143" s="219">
        <f>Z143*K143</f>
        <v>0</v>
      </c>
      <c r="AR143" s="20" t="s">
        <v>156</v>
      </c>
      <c r="AT143" s="20" t="s">
        <v>152</v>
      </c>
      <c r="AU143" s="20" t="s">
        <v>85</v>
      </c>
      <c r="AY143" s="20" t="s">
        <v>151</v>
      </c>
      <c r="BE143" s="134">
        <f>IF(U143="základná",N143,0)</f>
        <v>0</v>
      </c>
      <c r="BF143" s="134">
        <f>IF(U143="znížená",N143,0)</f>
        <v>0</v>
      </c>
      <c r="BG143" s="134">
        <f>IF(U143="zákl. prenesená",N143,0)</f>
        <v>0</v>
      </c>
      <c r="BH143" s="134">
        <f>IF(U143="zníž. prenesená",N143,0)</f>
        <v>0</v>
      </c>
      <c r="BI143" s="134">
        <f>IF(U143="nulová",N143,0)</f>
        <v>0</v>
      </c>
      <c r="BJ143" s="20" t="s">
        <v>130</v>
      </c>
      <c r="BK143" s="220">
        <f>ROUND(L143*K143,3)</f>
        <v>0</v>
      </c>
      <c r="BL143" s="20" t="s">
        <v>156</v>
      </c>
      <c r="BM143" s="20" t="s">
        <v>540</v>
      </c>
    </row>
    <row r="144" s="1" customFormat="1" ht="16.5" customHeight="1">
      <c r="B144" s="175"/>
      <c r="C144" s="211" t="s">
        <v>268</v>
      </c>
      <c r="D144" s="211" t="s">
        <v>152</v>
      </c>
      <c r="E144" s="212" t="s">
        <v>541</v>
      </c>
      <c r="F144" s="213" t="s">
        <v>542</v>
      </c>
      <c r="G144" s="213"/>
      <c r="H144" s="213"/>
      <c r="I144" s="213"/>
      <c r="J144" s="214" t="s">
        <v>536</v>
      </c>
      <c r="K144" s="215">
        <v>8</v>
      </c>
      <c r="L144" s="216">
        <v>0</v>
      </c>
      <c r="M144" s="216"/>
      <c r="N144" s="215">
        <f>ROUND(L144*K144,3)</f>
        <v>0</v>
      </c>
      <c r="O144" s="215"/>
      <c r="P144" s="215"/>
      <c r="Q144" s="215"/>
      <c r="R144" s="179"/>
      <c r="T144" s="217" t="s">
        <v>5</v>
      </c>
      <c r="U144" s="54" t="s">
        <v>44</v>
      </c>
      <c r="V144" s="45"/>
      <c r="W144" s="218">
        <f>V144*K144</f>
        <v>0</v>
      </c>
      <c r="X144" s="218">
        <v>0</v>
      </c>
      <c r="Y144" s="218">
        <f>X144*K144</f>
        <v>0</v>
      </c>
      <c r="Z144" s="218">
        <v>0</v>
      </c>
      <c r="AA144" s="219">
        <f>Z144*K144</f>
        <v>0</v>
      </c>
      <c r="AR144" s="20" t="s">
        <v>156</v>
      </c>
      <c r="AT144" s="20" t="s">
        <v>152</v>
      </c>
      <c r="AU144" s="20" t="s">
        <v>85</v>
      </c>
      <c r="AY144" s="20" t="s">
        <v>151</v>
      </c>
      <c r="BE144" s="134">
        <f>IF(U144="základná",N144,0)</f>
        <v>0</v>
      </c>
      <c r="BF144" s="134">
        <f>IF(U144="znížená",N144,0)</f>
        <v>0</v>
      </c>
      <c r="BG144" s="134">
        <f>IF(U144="zákl. prenesená",N144,0)</f>
        <v>0</v>
      </c>
      <c r="BH144" s="134">
        <f>IF(U144="zníž. prenesená",N144,0)</f>
        <v>0</v>
      </c>
      <c r="BI144" s="134">
        <f>IF(U144="nulová",N144,0)</f>
        <v>0</v>
      </c>
      <c r="BJ144" s="20" t="s">
        <v>130</v>
      </c>
      <c r="BK144" s="220">
        <f>ROUND(L144*K144,3)</f>
        <v>0</v>
      </c>
      <c r="BL144" s="20" t="s">
        <v>156</v>
      </c>
      <c r="BM144" s="20" t="s">
        <v>543</v>
      </c>
    </row>
    <row r="145" s="1" customFormat="1" ht="49.92" customHeight="1">
      <c r="B145" s="44"/>
      <c r="C145" s="45"/>
      <c r="D145" s="199" t="s">
        <v>303</v>
      </c>
      <c r="E145" s="45"/>
      <c r="F145" s="45"/>
      <c r="G145" s="45"/>
      <c r="H145" s="45"/>
      <c r="I145" s="45"/>
      <c r="J145" s="45"/>
      <c r="K145" s="45"/>
      <c r="L145" s="45"/>
      <c r="M145" s="45"/>
      <c r="N145" s="229">
        <f>BK145</f>
        <v>0</v>
      </c>
      <c r="O145" s="230"/>
      <c r="P145" s="230"/>
      <c r="Q145" s="230"/>
      <c r="R145" s="46"/>
      <c r="T145" s="231"/>
      <c r="U145" s="45"/>
      <c r="V145" s="45"/>
      <c r="W145" s="45"/>
      <c r="X145" s="45"/>
      <c r="Y145" s="45"/>
      <c r="Z145" s="45"/>
      <c r="AA145" s="92"/>
      <c r="AT145" s="20" t="s">
        <v>76</v>
      </c>
      <c r="AU145" s="20" t="s">
        <v>77</v>
      </c>
      <c r="AY145" s="20" t="s">
        <v>304</v>
      </c>
      <c r="BK145" s="220">
        <f>SUM(BK146:BK150)</f>
        <v>0</v>
      </c>
    </row>
    <row r="146" s="1" customFormat="1" ht="22.32" customHeight="1">
      <c r="B146" s="44"/>
      <c r="C146" s="232" t="s">
        <v>5</v>
      </c>
      <c r="D146" s="232" t="s">
        <v>152</v>
      </c>
      <c r="E146" s="233" t="s">
        <v>5</v>
      </c>
      <c r="F146" s="234" t="s">
        <v>5</v>
      </c>
      <c r="G146" s="234"/>
      <c r="H146" s="234"/>
      <c r="I146" s="234"/>
      <c r="J146" s="235" t="s">
        <v>5</v>
      </c>
      <c r="K146" s="216"/>
      <c r="L146" s="216"/>
      <c r="M146" s="236"/>
      <c r="N146" s="236">
        <f>BK146</f>
        <v>0</v>
      </c>
      <c r="O146" s="236"/>
      <c r="P146" s="236"/>
      <c r="Q146" s="236"/>
      <c r="R146" s="46"/>
      <c r="T146" s="217" t="s">
        <v>5</v>
      </c>
      <c r="U146" s="237" t="s">
        <v>44</v>
      </c>
      <c r="V146" s="45"/>
      <c r="W146" s="45"/>
      <c r="X146" s="45"/>
      <c r="Y146" s="45"/>
      <c r="Z146" s="45"/>
      <c r="AA146" s="92"/>
      <c r="AT146" s="20" t="s">
        <v>304</v>
      </c>
      <c r="AU146" s="20" t="s">
        <v>85</v>
      </c>
      <c r="AY146" s="20" t="s">
        <v>304</v>
      </c>
      <c r="BE146" s="134">
        <f>IF(U146="základná",N146,0)</f>
        <v>0</v>
      </c>
      <c r="BF146" s="134">
        <f>IF(U146="znížená",N146,0)</f>
        <v>0</v>
      </c>
      <c r="BG146" s="134">
        <f>IF(U146="zákl. prenesená",N146,0)</f>
        <v>0</v>
      </c>
      <c r="BH146" s="134">
        <f>IF(U146="zníž. prenesená",N146,0)</f>
        <v>0</v>
      </c>
      <c r="BI146" s="134">
        <f>IF(U146="nulová",N146,0)</f>
        <v>0</v>
      </c>
      <c r="BJ146" s="20" t="s">
        <v>130</v>
      </c>
      <c r="BK146" s="220">
        <f>L146*K146</f>
        <v>0</v>
      </c>
    </row>
    <row r="147" s="1" customFormat="1" ht="22.32" customHeight="1">
      <c r="B147" s="44"/>
      <c r="C147" s="232" t="s">
        <v>5</v>
      </c>
      <c r="D147" s="232" t="s">
        <v>152</v>
      </c>
      <c r="E147" s="233" t="s">
        <v>5</v>
      </c>
      <c r="F147" s="234" t="s">
        <v>5</v>
      </c>
      <c r="G147" s="234"/>
      <c r="H147" s="234"/>
      <c r="I147" s="234"/>
      <c r="J147" s="235" t="s">
        <v>5</v>
      </c>
      <c r="K147" s="216"/>
      <c r="L147" s="216"/>
      <c r="M147" s="236"/>
      <c r="N147" s="236">
        <f>BK147</f>
        <v>0</v>
      </c>
      <c r="O147" s="236"/>
      <c r="P147" s="236"/>
      <c r="Q147" s="236"/>
      <c r="R147" s="46"/>
      <c r="T147" s="217" t="s">
        <v>5</v>
      </c>
      <c r="U147" s="237" t="s">
        <v>44</v>
      </c>
      <c r="V147" s="45"/>
      <c r="W147" s="45"/>
      <c r="X147" s="45"/>
      <c r="Y147" s="45"/>
      <c r="Z147" s="45"/>
      <c r="AA147" s="92"/>
      <c r="AT147" s="20" t="s">
        <v>304</v>
      </c>
      <c r="AU147" s="20" t="s">
        <v>85</v>
      </c>
      <c r="AY147" s="20" t="s">
        <v>304</v>
      </c>
      <c r="BE147" s="134">
        <f>IF(U147="základná",N147,0)</f>
        <v>0</v>
      </c>
      <c r="BF147" s="134">
        <f>IF(U147="znížená",N147,0)</f>
        <v>0</v>
      </c>
      <c r="BG147" s="134">
        <f>IF(U147="zákl. prenesená",N147,0)</f>
        <v>0</v>
      </c>
      <c r="BH147" s="134">
        <f>IF(U147="zníž. prenesená",N147,0)</f>
        <v>0</v>
      </c>
      <c r="BI147" s="134">
        <f>IF(U147="nulová",N147,0)</f>
        <v>0</v>
      </c>
      <c r="BJ147" s="20" t="s">
        <v>130</v>
      </c>
      <c r="BK147" s="220">
        <f>L147*K147</f>
        <v>0</v>
      </c>
    </row>
    <row r="148" s="1" customFormat="1" ht="22.32" customHeight="1">
      <c r="B148" s="44"/>
      <c r="C148" s="232" t="s">
        <v>5</v>
      </c>
      <c r="D148" s="232" t="s">
        <v>152</v>
      </c>
      <c r="E148" s="233" t="s">
        <v>5</v>
      </c>
      <c r="F148" s="234" t="s">
        <v>5</v>
      </c>
      <c r="G148" s="234"/>
      <c r="H148" s="234"/>
      <c r="I148" s="234"/>
      <c r="J148" s="235" t="s">
        <v>5</v>
      </c>
      <c r="K148" s="216"/>
      <c r="L148" s="216"/>
      <c r="M148" s="236"/>
      <c r="N148" s="236">
        <f>BK148</f>
        <v>0</v>
      </c>
      <c r="O148" s="236"/>
      <c r="P148" s="236"/>
      <c r="Q148" s="236"/>
      <c r="R148" s="46"/>
      <c r="T148" s="217" t="s">
        <v>5</v>
      </c>
      <c r="U148" s="237" t="s">
        <v>44</v>
      </c>
      <c r="V148" s="45"/>
      <c r="W148" s="45"/>
      <c r="X148" s="45"/>
      <c r="Y148" s="45"/>
      <c r="Z148" s="45"/>
      <c r="AA148" s="92"/>
      <c r="AT148" s="20" t="s">
        <v>304</v>
      </c>
      <c r="AU148" s="20" t="s">
        <v>85</v>
      </c>
      <c r="AY148" s="20" t="s">
        <v>304</v>
      </c>
      <c r="BE148" s="134">
        <f>IF(U148="základná",N148,0)</f>
        <v>0</v>
      </c>
      <c r="BF148" s="134">
        <f>IF(U148="znížená",N148,0)</f>
        <v>0</v>
      </c>
      <c r="BG148" s="134">
        <f>IF(U148="zákl. prenesená",N148,0)</f>
        <v>0</v>
      </c>
      <c r="BH148" s="134">
        <f>IF(U148="zníž. prenesená",N148,0)</f>
        <v>0</v>
      </c>
      <c r="BI148" s="134">
        <f>IF(U148="nulová",N148,0)</f>
        <v>0</v>
      </c>
      <c r="BJ148" s="20" t="s">
        <v>130</v>
      </c>
      <c r="BK148" s="220">
        <f>L148*K148</f>
        <v>0</v>
      </c>
    </row>
    <row r="149" s="1" customFormat="1" ht="22.32" customHeight="1">
      <c r="B149" s="44"/>
      <c r="C149" s="232" t="s">
        <v>5</v>
      </c>
      <c r="D149" s="232" t="s">
        <v>152</v>
      </c>
      <c r="E149" s="233" t="s">
        <v>5</v>
      </c>
      <c r="F149" s="234" t="s">
        <v>5</v>
      </c>
      <c r="G149" s="234"/>
      <c r="H149" s="234"/>
      <c r="I149" s="234"/>
      <c r="J149" s="235" t="s">
        <v>5</v>
      </c>
      <c r="K149" s="216"/>
      <c r="L149" s="216"/>
      <c r="M149" s="236"/>
      <c r="N149" s="236">
        <f>BK149</f>
        <v>0</v>
      </c>
      <c r="O149" s="236"/>
      <c r="P149" s="236"/>
      <c r="Q149" s="236"/>
      <c r="R149" s="46"/>
      <c r="T149" s="217" t="s">
        <v>5</v>
      </c>
      <c r="U149" s="237" t="s">
        <v>44</v>
      </c>
      <c r="V149" s="45"/>
      <c r="W149" s="45"/>
      <c r="X149" s="45"/>
      <c r="Y149" s="45"/>
      <c r="Z149" s="45"/>
      <c r="AA149" s="92"/>
      <c r="AT149" s="20" t="s">
        <v>304</v>
      </c>
      <c r="AU149" s="20" t="s">
        <v>85</v>
      </c>
      <c r="AY149" s="20" t="s">
        <v>304</v>
      </c>
      <c r="BE149" s="134">
        <f>IF(U149="základná",N149,0)</f>
        <v>0</v>
      </c>
      <c r="BF149" s="134">
        <f>IF(U149="znížená",N149,0)</f>
        <v>0</v>
      </c>
      <c r="BG149" s="134">
        <f>IF(U149="zákl. prenesená",N149,0)</f>
        <v>0</v>
      </c>
      <c r="BH149" s="134">
        <f>IF(U149="zníž. prenesená",N149,0)</f>
        <v>0</v>
      </c>
      <c r="BI149" s="134">
        <f>IF(U149="nulová",N149,0)</f>
        <v>0</v>
      </c>
      <c r="BJ149" s="20" t="s">
        <v>130</v>
      </c>
      <c r="BK149" s="220">
        <f>L149*K149</f>
        <v>0</v>
      </c>
    </row>
    <row r="150" s="1" customFormat="1" ht="22.32" customHeight="1">
      <c r="B150" s="44"/>
      <c r="C150" s="232" t="s">
        <v>5</v>
      </c>
      <c r="D150" s="232" t="s">
        <v>152</v>
      </c>
      <c r="E150" s="233" t="s">
        <v>5</v>
      </c>
      <c r="F150" s="234" t="s">
        <v>5</v>
      </c>
      <c r="G150" s="234"/>
      <c r="H150" s="234"/>
      <c r="I150" s="234"/>
      <c r="J150" s="235" t="s">
        <v>5</v>
      </c>
      <c r="K150" s="216"/>
      <c r="L150" s="216"/>
      <c r="M150" s="236"/>
      <c r="N150" s="236">
        <f>BK150</f>
        <v>0</v>
      </c>
      <c r="O150" s="236"/>
      <c r="P150" s="236"/>
      <c r="Q150" s="236"/>
      <c r="R150" s="46"/>
      <c r="T150" s="217" t="s">
        <v>5</v>
      </c>
      <c r="U150" s="237" t="s">
        <v>44</v>
      </c>
      <c r="V150" s="70"/>
      <c r="W150" s="70"/>
      <c r="X150" s="70"/>
      <c r="Y150" s="70"/>
      <c r="Z150" s="70"/>
      <c r="AA150" s="72"/>
      <c r="AT150" s="20" t="s">
        <v>304</v>
      </c>
      <c r="AU150" s="20" t="s">
        <v>85</v>
      </c>
      <c r="AY150" s="20" t="s">
        <v>304</v>
      </c>
      <c r="BE150" s="134">
        <f>IF(U150="základná",N150,0)</f>
        <v>0</v>
      </c>
      <c r="BF150" s="134">
        <f>IF(U150="znížená",N150,0)</f>
        <v>0</v>
      </c>
      <c r="BG150" s="134">
        <f>IF(U150="zákl. prenesená",N150,0)</f>
        <v>0</v>
      </c>
      <c r="BH150" s="134">
        <f>IF(U150="zníž. prenesená",N150,0)</f>
        <v>0</v>
      </c>
      <c r="BI150" s="134">
        <f>IF(U150="nulová",N150,0)</f>
        <v>0</v>
      </c>
      <c r="BJ150" s="20" t="s">
        <v>130</v>
      </c>
      <c r="BK150" s="220">
        <f>L150*K150</f>
        <v>0</v>
      </c>
    </row>
    <row r="151" s="1" customFormat="1" ht="6.96" customHeight="1">
      <c r="B151" s="73"/>
      <c r="C151" s="74"/>
      <c r="D151" s="74"/>
      <c r="E151" s="74"/>
      <c r="F151" s="74"/>
      <c r="G151" s="74"/>
      <c r="H151" s="74"/>
      <c r="I151" s="74"/>
      <c r="J151" s="74"/>
      <c r="K151" s="74"/>
      <c r="L151" s="74"/>
      <c r="M151" s="74"/>
      <c r="N151" s="74"/>
      <c r="O151" s="74"/>
      <c r="P151" s="74"/>
      <c r="Q151" s="74"/>
      <c r="R151" s="75"/>
    </row>
  </sheetData>
  <mergeCells count="156"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3:Q93"/>
    <mergeCell ref="D94:H94"/>
    <mergeCell ref="N94:Q94"/>
    <mergeCell ref="D95:H95"/>
    <mergeCell ref="N95:Q95"/>
    <mergeCell ref="D96:H96"/>
    <mergeCell ref="N96:Q96"/>
    <mergeCell ref="D97:H97"/>
    <mergeCell ref="N97:Q97"/>
    <mergeCell ref="D98:H98"/>
    <mergeCell ref="N98:Q98"/>
    <mergeCell ref="N99:Q99"/>
    <mergeCell ref="L101:Q101"/>
    <mergeCell ref="C107:Q107"/>
    <mergeCell ref="F109:P109"/>
    <mergeCell ref="F110:P110"/>
    <mergeCell ref="M112:P112"/>
    <mergeCell ref="M114:Q114"/>
    <mergeCell ref="M115:Q115"/>
    <mergeCell ref="F117:I117"/>
    <mergeCell ref="L117:M117"/>
    <mergeCell ref="N117:Q117"/>
    <mergeCell ref="F120:I120"/>
    <mergeCell ref="L120:M120"/>
    <mergeCell ref="N120:Q120"/>
    <mergeCell ref="F121:I121"/>
    <mergeCell ref="L121:M121"/>
    <mergeCell ref="N121:Q121"/>
    <mergeCell ref="F122:I122"/>
    <mergeCell ref="L122:M122"/>
    <mergeCell ref="N122:Q122"/>
    <mergeCell ref="F123:I123"/>
    <mergeCell ref="L123:M123"/>
    <mergeCell ref="N123:Q123"/>
    <mergeCell ref="F124:I124"/>
    <mergeCell ref="L124:M124"/>
    <mergeCell ref="N124:Q124"/>
    <mergeCell ref="F125:I125"/>
    <mergeCell ref="L125:M125"/>
    <mergeCell ref="N125:Q125"/>
    <mergeCell ref="F126:I126"/>
    <mergeCell ref="L126:M126"/>
    <mergeCell ref="N126:Q126"/>
    <mergeCell ref="F127:I127"/>
    <mergeCell ref="L127:M127"/>
    <mergeCell ref="N127:Q127"/>
    <mergeCell ref="F128:I128"/>
    <mergeCell ref="L128:M128"/>
    <mergeCell ref="N128:Q128"/>
    <mergeCell ref="F129:I129"/>
    <mergeCell ref="L129:M129"/>
    <mergeCell ref="N129:Q129"/>
    <mergeCell ref="F130:I130"/>
    <mergeCell ref="L130:M130"/>
    <mergeCell ref="N130:Q130"/>
    <mergeCell ref="F131:I131"/>
    <mergeCell ref="L131:M131"/>
    <mergeCell ref="N131:Q131"/>
    <mergeCell ref="F132:I132"/>
    <mergeCell ref="L132:M132"/>
    <mergeCell ref="N132:Q132"/>
    <mergeCell ref="F133:I133"/>
    <mergeCell ref="L133:M133"/>
    <mergeCell ref="N133:Q133"/>
    <mergeCell ref="F134:I134"/>
    <mergeCell ref="L134:M134"/>
    <mergeCell ref="N134:Q134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38:I138"/>
    <mergeCell ref="L138:M138"/>
    <mergeCell ref="N138:Q138"/>
    <mergeCell ref="F139:I139"/>
    <mergeCell ref="L139:M139"/>
    <mergeCell ref="N139:Q139"/>
    <mergeCell ref="F140:I140"/>
    <mergeCell ref="L140:M140"/>
    <mergeCell ref="N140:Q140"/>
    <mergeCell ref="F142:I142"/>
    <mergeCell ref="L142:M142"/>
    <mergeCell ref="N142:Q142"/>
    <mergeCell ref="F143:I143"/>
    <mergeCell ref="L143:M143"/>
    <mergeCell ref="N143:Q143"/>
    <mergeCell ref="F144:I144"/>
    <mergeCell ref="L144:M144"/>
    <mergeCell ref="N144:Q144"/>
    <mergeCell ref="F146:I146"/>
    <mergeCell ref="L146:M146"/>
    <mergeCell ref="N146:Q146"/>
    <mergeCell ref="F147:I147"/>
    <mergeCell ref="L147:M147"/>
    <mergeCell ref="N147:Q147"/>
    <mergeCell ref="F148:I148"/>
    <mergeCell ref="L148:M148"/>
    <mergeCell ref="N148:Q148"/>
    <mergeCell ref="F149:I149"/>
    <mergeCell ref="L149:M149"/>
    <mergeCell ref="N149:Q149"/>
    <mergeCell ref="F150:I150"/>
    <mergeCell ref="L150:M150"/>
    <mergeCell ref="N150:Q150"/>
    <mergeCell ref="N118:Q118"/>
    <mergeCell ref="N119:Q119"/>
    <mergeCell ref="N141:Q141"/>
    <mergeCell ref="N145:Q145"/>
    <mergeCell ref="H1:K1"/>
    <mergeCell ref="S2:AC2"/>
  </mergeCells>
  <dataValidations count="2">
    <dataValidation type="list" allowBlank="1" showInputMessage="1" showErrorMessage="1" error="Povolené sú hodnoty K, M." sqref="D146:D151">
      <formula1>"K, M"</formula1>
    </dataValidation>
    <dataValidation type="list" allowBlank="1" showInputMessage="1" showErrorMessage="1" error="Povolené sú hodnoty základná, znížená, nulová." sqref="U146:U151">
      <formula1>"základná, znížená, nulová"</formula1>
    </dataValidation>
  </dataValidations>
  <hyperlinks>
    <hyperlink ref="F1:G1" location="C2" display="1) Krycí list rozpočtu"/>
    <hyperlink ref="H1:K1" location="C86" display="2) Rekapitulácia rozpočtu"/>
    <hyperlink ref="L1" location="C117" display="3) Rozpočet"/>
    <hyperlink ref="S1:T1" location="'Rekapitulácia stavby'!C2" display="Rekapitulácia stavby"/>
  </hyperlinks>
  <pageMargins left="0.5833333" right="0.5833333" top="0.5" bottom="0.4666667" header="0" footer="0"/>
  <pageSetup paperSize="9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>
      <pane activePane="bottomLeft" state="frozen" topLeftCell="A2" ySplit="1"/>
    </sheetView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11.17" customWidth="1"/>
    <col min="7" max="7" width="11.17" customWidth="1"/>
    <col min="8" max="8" width="12.5" customWidth="1"/>
    <col min="9" max="9" width="7" customWidth="1"/>
    <col min="10" max="10" width="5.17" customWidth="1"/>
    <col min="11" max="11" width="11.5" customWidth="1"/>
    <col min="12" max="12" width="12" customWidth="1"/>
    <col min="13" max="13" width="6" customWidth="1"/>
    <col min="14" max="14" width="6" customWidth="1"/>
    <col min="15" max="15" width="2" customWidth="1"/>
    <col min="16" max="16" width="12.5" customWidth="1"/>
    <col min="17" max="17" width="4.17" customWidth="1"/>
    <col min="18" max="18" width="1.67" customWidth="1"/>
    <col min="19" max="19" width="8.17" customWidth="1"/>
    <col min="20" max="20" width="29.67" hidden="1" customWidth="1"/>
    <col min="21" max="21" width="16.33" hidden="1" customWidth="1"/>
    <col min="22" max="22" width="12.33" hidden="1" customWidth="1"/>
    <col min="23" max="23" width="16.33" hidden="1" customWidth="1"/>
    <col min="24" max="24" width="12.17" hidden="1" customWidth="1"/>
    <col min="25" max="25" width="15" hidden="1" customWidth="1"/>
    <col min="26" max="26" width="11" hidden="1" customWidth="1"/>
    <col min="27" max="27" width="15" hidden="1" customWidth="1"/>
    <col min="28" max="28" width="16.33" hidden="1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1" ht="21.84" customHeight="1">
      <c r="A1" s="145"/>
      <c r="B1" s="11"/>
      <c r="C1" s="11"/>
      <c r="D1" s="12" t="s">
        <v>1</v>
      </c>
      <c r="E1" s="11"/>
      <c r="F1" s="13" t="s">
        <v>105</v>
      </c>
      <c r="G1" s="13"/>
      <c r="H1" s="146" t="s">
        <v>106</v>
      </c>
      <c r="I1" s="146"/>
      <c r="J1" s="146"/>
      <c r="K1" s="146"/>
      <c r="L1" s="13" t="s">
        <v>107</v>
      </c>
      <c r="M1" s="11"/>
      <c r="N1" s="11"/>
      <c r="O1" s="12" t="s">
        <v>108</v>
      </c>
      <c r="P1" s="11"/>
      <c r="Q1" s="11"/>
      <c r="R1" s="11"/>
      <c r="S1" s="13" t="s">
        <v>109</v>
      </c>
      <c r="T1" s="13"/>
      <c r="U1" s="145"/>
      <c r="V1" s="145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</row>
    <row r="2" ht="36.96" customHeight="1">
      <c r="C2" s="17" t="s">
        <v>7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S2" s="19" t="s">
        <v>8</v>
      </c>
      <c r="AT2" s="20" t="s">
        <v>95</v>
      </c>
    </row>
    <row r="3" ht="6.96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  <c r="AT3" s="20" t="s">
        <v>77</v>
      </c>
    </row>
    <row r="4" ht="36.96" customHeight="1">
      <c r="B4" s="24"/>
      <c r="C4" s="25" t="s">
        <v>110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7"/>
      <c r="T4" s="18" t="s">
        <v>12</v>
      </c>
      <c r="AT4" s="20" t="s">
        <v>6</v>
      </c>
    </row>
    <row r="5" ht="6.96" customHeight="1">
      <c r="B5" s="24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7"/>
    </row>
    <row r="6" ht="25.44" customHeight="1">
      <c r="B6" s="24"/>
      <c r="C6" s="29"/>
      <c r="D6" s="36" t="s">
        <v>17</v>
      </c>
      <c r="E6" s="29"/>
      <c r="F6" s="147" t="str">
        <f>'Rekapitulácia stavby'!K6</f>
        <v>Kultúrny dom Nižná Boca - zmena vykurovania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29"/>
      <c r="R6" s="27"/>
    </row>
    <row r="7" s="1" customFormat="1" ht="32.88" customHeight="1">
      <c r="B7" s="44"/>
      <c r="C7" s="45"/>
      <c r="D7" s="33" t="s">
        <v>111</v>
      </c>
      <c r="E7" s="45"/>
      <c r="F7" s="34" t="s">
        <v>544</v>
      </c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6"/>
    </row>
    <row r="8" s="1" customFormat="1" ht="14.4" customHeight="1">
      <c r="B8" s="44"/>
      <c r="C8" s="45"/>
      <c r="D8" s="36" t="s">
        <v>19</v>
      </c>
      <c r="E8" s="45"/>
      <c r="F8" s="31" t="s">
        <v>5</v>
      </c>
      <c r="G8" s="45"/>
      <c r="H8" s="45"/>
      <c r="I8" s="45"/>
      <c r="J8" s="45"/>
      <c r="K8" s="45"/>
      <c r="L8" s="45"/>
      <c r="M8" s="36" t="s">
        <v>20</v>
      </c>
      <c r="N8" s="45"/>
      <c r="O8" s="31" t="s">
        <v>5</v>
      </c>
      <c r="P8" s="45"/>
      <c r="Q8" s="45"/>
      <c r="R8" s="46"/>
    </row>
    <row r="9" s="1" customFormat="1" ht="14.4" customHeight="1">
      <c r="B9" s="44"/>
      <c r="C9" s="45"/>
      <c r="D9" s="36" t="s">
        <v>21</v>
      </c>
      <c r="E9" s="45"/>
      <c r="F9" s="31" t="s">
        <v>22</v>
      </c>
      <c r="G9" s="45"/>
      <c r="H9" s="45"/>
      <c r="I9" s="45"/>
      <c r="J9" s="45"/>
      <c r="K9" s="45"/>
      <c r="L9" s="45"/>
      <c r="M9" s="36" t="s">
        <v>23</v>
      </c>
      <c r="N9" s="45"/>
      <c r="O9" s="148" t="str">
        <f>'Rekapitulácia stavby'!AN8</f>
        <v>17. 9. 2017</v>
      </c>
      <c r="P9" s="88"/>
      <c r="Q9" s="45"/>
      <c r="R9" s="46"/>
    </row>
    <row r="10" s="1" customFormat="1" ht="10.8" customHeight="1">
      <c r="B10" s="44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6"/>
    </row>
    <row r="11" s="1" customFormat="1" ht="14.4" customHeight="1">
      <c r="B11" s="44"/>
      <c r="C11" s="45"/>
      <c r="D11" s="36" t="s">
        <v>25</v>
      </c>
      <c r="E11" s="45"/>
      <c r="F11" s="45"/>
      <c r="G11" s="45"/>
      <c r="H11" s="45"/>
      <c r="I11" s="45"/>
      <c r="J11" s="45"/>
      <c r="K11" s="45"/>
      <c r="L11" s="45"/>
      <c r="M11" s="36" t="s">
        <v>26</v>
      </c>
      <c r="N11" s="45"/>
      <c r="O11" s="31" t="s">
        <v>5</v>
      </c>
      <c r="P11" s="31"/>
      <c r="Q11" s="45"/>
      <c r="R11" s="46"/>
    </row>
    <row r="12" s="1" customFormat="1" ht="18" customHeight="1">
      <c r="B12" s="44"/>
      <c r="C12" s="45"/>
      <c r="D12" s="45"/>
      <c r="E12" s="31" t="s">
        <v>27</v>
      </c>
      <c r="F12" s="45"/>
      <c r="G12" s="45"/>
      <c r="H12" s="45"/>
      <c r="I12" s="45"/>
      <c r="J12" s="45"/>
      <c r="K12" s="45"/>
      <c r="L12" s="45"/>
      <c r="M12" s="36" t="s">
        <v>28</v>
      </c>
      <c r="N12" s="45"/>
      <c r="O12" s="31" t="s">
        <v>5</v>
      </c>
      <c r="P12" s="31"/>
      <c r="Q12" s="45"/>
      <c r="R12" s="46"/>
    </row>
    <row r="13" s="1" customFormat="1" ht="6.96" customHeight="1">
      <c r="B13" s="44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6"/>
    </row>
    <row r="14" s="1" customFormat="1" ht="14.4" customHeight="1">
      <c r="B14" s="44"/>
      <c r="C14" s="45"/>
      <c r="D14" s="36" t="s">
        <v>29</v>
      </c>
      <c r="E14" s="45"/>
      <c r="F14" s="45"/>
      <c r="G14" s="45"/>
      <c r="H14" s="45"/>
      <c r="I14" s="45"/>
      <c r="J14" s="45"/>
      <c r="K14" s="45"/>
      <c r="L14" s="45"/>
      <c r="M14" s="36" t="s">
        <v>26</v>
      </c>
      <c r="N14" s="45"/>
      <c r="O14" s="37" t="s">
        <v>5</v>
      </c>
      <c r="P14" s="31"/>
      <c r="Q14" s="45"/>
      <c r="R14" s="46"/>
    </row>
    <row r="15" s="1" customFormat="1" ht="18" customHeight="1">
      <c r="B15" s="44"/>
      <c r="C15" s="45"/>
      <c r="D15" s="45"/>
      <c r="E15" s="37" t="s">
        <v>113</v>
      </c>
      <c r="F15" s="149"/>
      <c r="G15" s="149"/>
      <c r="H15" s="149"/>
      <c r="I15" s="149"/>
      <c r="J15" s="149"/>
      <c r="K15" s="149"/>
      <c r="L15" s="149"/>
      <c r="M15" s="36" t="s">
        <v>28</v>
      </c>
      <c r="N15" s="45"/>
      <c r="O15" s="37" t="s">
        <v>5</v>
      </c>
      <c r="P15" s="31"/>
      <c r="Q15" s="45"/>
      <c r="R15" s="46"/>
    </row>
    <row r="16" s="1" customFormat="1" ht="6.96" customHeight="1"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6"/>
    </row>
    <row r="17" s="1" customFormat="1" ht="14.4" customHeight="1">
      <c r="B17" s="44"/>
      <c r="C17" s="45"/>
      <c r="D17" s="36" t="s">
        <v>31</v>
      </c>
      <c r="E17" s="45"/>
      <c r="F17" s="45"/>
      <c r="G17" s="45"/>
      <c r="H17" s="45"/>
      <c r="I17" s="45"/>
      <c r="J17" s="45"/>
      <c r="K17" s="45"/>
      <c r="L17" s="45"/>
      <c r="M17" s="36" t="s">
        <v>26</v>
      </c>
      <c r="N17" s="45"/>
      <c r="O17" s="31" t="s">
        <v>5</v>
      </c>
      <c r="P17" s="31"/>
      <c r="Q17" s="45"/>
      <c r="R17" s="46"/>
    </row>
    <row r="18" s="1" customFormat="1" ht="18" customHeight="1">
      <c r="B18" s="44"/>
      <c r="C18" s="45"/>
      <c r="D18" s="45"/>
      <c r="E18" s="31" t="s">
        <v>32</v>
      </c>
      <c r="F18" s="45"/>
      <c r="G18" s="45"/>
      <c r="H18" s="45"/>
      <c r="I18" s="45"/>
      <c r="J18" s="45"/>
      <c r="K18" s="45"/>
      <c r="L18" s="45"/>
      <c r="M18" s="36" t="s">
        <v>28</v>
      </c>
      <c r="N18" s="45"/>
      <c r="O18" s="31" t="s">
        <v>5</v>
      </c>
      <c r="P18" s="31"/>
      <c r="Q18" s="45"/>
      <c r="R18" s="46"/>
    </row>
    <row r="19" s="1" customFormat="1" ht="6.96" customHeight="1">
      <c r="B19" s="44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6"/>
    </row>
    <row r="20" s="1" customFormat="1" ht="14.4" customHeight="1">
      <c r="B20" s="44"/>
      <c r="C20" s="45"/>
      <c r="D20" s="36" t="s">
        <v>35</v>
      </c>
      <c r="E20" s="45"/>
      <c r="F20" s="45"/>
      <c r="G20" s="45"/>
      <c r="H20" s="45"/>
      <c r="I20" s="45"/>
      <c r="J20" s="45"/>
      <c r="K20" s="45"/>
      <c r="L20" s="45"/>
      <c r="M20" s="36" t="s">
        <v>26</v>
      </c>
      <c r="N20" s="45"/>
      <c r="O20" s="31" t="s">
        <v>5</v>
      </c>
      <c r="P20" s="31"/>
      <c r="Q20" s="45"/>
      <c r="R20" s="46"/>
    </row>
    <row r="21" s="1" customFormat="1" ht="18" customHeight="1">
      <c r="B21" s="44"/>
      <c r="C21" s="45"/>
      <c r="D21" s="45"/>
      <c r="E21" s="31" t="s">
        <v>36</v>
      </c>
      <c r="F21" s="45"/>
      <c r="G21" s="45"/>
      <c r="H21" s="45"/>
      <c r="I21" s="45"/>
      <c r="J21" s="45"/>
      <c r="K21" s="45"/>
      <c r="L21" s="45"/>
      <c r="M21" s="36" t="s">
        <v>28</v>
      </c>
      <c r="N21" s="45"/>
      <c r="O21" s="31" t="s">
        <v>5</v>
      </c>
      <c r="P21" s="31"/>
      <c r="Q21" s="45"/>
      <c r="R21" s="46"/>
    </row>
    <row r="22" s="1" customFormat="1" ht="6.96" customHeight="1"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6"/>
    </row>
    <row r="23" s="1" customFormat="1" ht="14.4" customHeight="1">
      <c r="B23" s="44"/>
      <c r="C23" s="45"/>
      <c r="D23" s="36" t="s">
        <v>37</v>
      </c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6"/>
    </row>
    <row r="24" s="1" customFormat="1" ht="16.5" customHeight="1">
      <c r="B24" s="44"/>
      <c r="C24" s="45"/>
      <c r="D24" s="45"/>
      <c r="E24" s="40" t="s">
        <v>5</v>
      </c>
      <c r="F24" s="40"/>
      <c r="G24" s="40"/>
      <c r="H24" s="40"/>
      <c r="I24" s="40"/>
      <c r="J24" s="40"/>
      <c r="K24" s="40"/>
      <c r="L24" s="40"/>
      <c r="M24" s="45"/>
      <c r="N24" s="45"/>
      <c r="O24" s="45"/>
      <c r="P24" s="45"/>
      <c r="Q24" s="45"/>
      <c r="R24" s="46"/>
    </row>
    <row r="25" s="1" customFormat="1" ht="6.96" customHeight="1">
      <c r="B25" s="44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6"/>
    </row>
    <row r="26" s="1" customFormat="1" ht="6.96" customHeight="1">
      <c r="B26" s="44"/>
      <c r="C26" s="4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45"/>
      <c r="R26" s="46"/>
    </row>
    <row r="27" s="1" customFormat="1" ht="14.4" customHeight="1">
      <c r="B27" s="44"/>
      <c r="C27" s="45"/>
      <c r="D27" s="150" t="s">
        <v>114</v>
      </c>
      <c r="E27" s="45"/>
      <c r="F27" s="45"/>
      <c r="G27" s="45"/>
      <c r="H27" s="45"/>
      <c r="I27" s="45"/>
      <c r="J27" s="45"/>
      <c r="K27" s="45"/>
      <c r="L27" s="45"/>
      <c r="M27" s="43">
        <f>N88</f>
        <v>0</v>
      </c>
      <c r="N27" s="43"/>
      <c r="O27" s="43"/>
      <c r="P27" s="43"/>
      <c r="Q27" s="45"/>
      <c r="R27" s="46"/>
    </row>
    <row r="28" s="1" customFormat="1" ht="14.4" customHeight="1">
      <c r="B28" s="44"/>
      <c r="C28" s="45"/>
      <c r="D28" s="42" t="s">
        <v>99</v>
      </c>
      <c r="E28" s="45"/>
      <c r="F28" s="45"/>
      <c r="G28" s="45"/>
      <c r="H28" s="45"/>
      <c r="I28" s="45"/>
      <c r="J28" s="45"/>
      <c r="K28" s="45"/>
      <c r="L28" s="45"/>
      <c r="M28" s="43">
        <f>N103</f>
        <v>0</v>
      </c>
      <c r="N28" s="43"/>
      <c r="O28" s="43"/>
      <c r="P28" s="43"/>
      <c r="Q28" s="45"/>
      <c r="R28" s="46"/>
    </row>
    <row r="29" s="1" customFormat="1" ht="6.96" customHeight="1"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6"/>
    </row>
    <row r="30" s="1" customFormat="1" ht="25.44" customHeight="1">
      <c r="B30" s="44"/>
      <c r="C30" s="45"/>
      <c r="D30" s="151" t="s">
        <v>40</v>
      </c>
      <c r="E30" s="45"/>
      <c r="F30" s="45"/>
      <c r="G30" s="45"/>
      <c r="H30" s="45"/>
      <c r="I30" s="45"/>
      <c r="J30" s="45"/>
      <c r="K30" s="45"/>
      <c r="L30" s="45"/>
      <c r="M30" s="152">
        <f>ROUND(M27+M28,2)</f>
        <v>0</v>
      </c>
      <c r="N30" s="45"/>
      <c r="O30" s="45"/>
      <c r="P30" s="45"/>
      <c r="Q30" s="45"/>
      <c r="R30" s="46"/>
    </row>
    <row r="31" s="1" customFormat="1" ht="6.96" customHeight="1">
      <c r="B31" s="44"/>
      <c r="C31" s="4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45"/>
      <c r="R31" s="46"/>
    </row>
    <row r="32" s="1" customFormat="1" ht="14.4" customHeight="1">
      <c r="B32" s="44"/>
      <c r="C32" s="45"/>
      <c r="D32" s="52" t="s">
        <v>41</v>
      </c>
      <c r="E32" s="52" t="s">
        <v>42</v>
      </c>
      <c r="F32" s="53">
        <v>0.20000000000000001</v>
      </c>
      <c r="G32" s="153" t="s">
        <v>43</v>
      </c>
      <c r="H32" s="154">
        <f>ROUND((((SUM(BE103:BE110)+SUM(BE128:BE169))+SUM(BE171:BE175))),2)</f>
        <v>0</v>
      </c>
      <c r="I32" s="45"/>
      <c r="J32" s="45"/>
      <c r="K32" s="45"/>
      <c r="L32" s="45"/>
      <c r="M32" s="154">
        <f>ROUND(((ROUND((SUM(BE103:BE110)+SUM(BE128:BE169)), 2)*F32)+SUM(BE171:BE175)*F32),2)</f>
        <v>0</v>
      </c>
      <c r="N32" s="45"/>
      <c r="O32" s="45"/>
      <c r="P32" s="45"/>
      <c r="Q32" s="45"/>
      <c r="R32" s="46"/>
    </row>
    <row r="33" s="1" customFormat="1" ht="14.4" customHeight="1">
      <c r="B33" s="44"/>
      <c r="C33" s="45"/>
      <c r="D33" s="45"/>
      <c r="E33" s="52" t="s">
        <v>44</v>
      </c>
      <c r="F33" s="53">
        <v>0.20000000000000001</v>
      </c>
      <c r="G33" s="153" t="s">
        <v>43</v>
      </c>
      <c r="H33" s="154">
        <f>ROUND((((SUM(BF103:BF110)+SUM(BF128:BF169))+SUM(BF171:BF175))),2)</f>
        <v>0</v>
      </c>
      <c r="I33" s="45"/>
      <c r="J33" s="45"/>
      <c r="K33" s="45"/>
      <c r="L33" s="45"/>
      <c r="M33" s="154">
        <f>ROUND(((ROUND((SUM(BF103:BF110)+SUM(BF128:BF169)), 2)*F33)+SUM(BF171:BF175)*F33),2)</f>
        <v>0</v>
      </c>
      <c r="N33" s="45"/>
      <c r="O33" s="45"/>
      <c r="P33" s="45"/>
      <c r="Q33" s="45"/>
      <c r="R33" s="46"/>
    </row>
    <row r="34" hidden="1" s="1" customFormat="1" ht="14.4" customHeight="1">
      <c r="B34" s="44"/>
      <c r="C34" s="45"/>
      <c r="D34" s="45"/>
      <c r="E34" s="52" t="s">
        <v>45</v>
      </c>
      <c r="F34" s="53">
        <v>0.20000000000000001</v>
      </c>
      <c r="G34" s="153" t="s">
        <v>43</v>
      </c>
      <c r="H34" s="154">
        <f>ROUND((((SUM(BG103:BG110)+SUM(BG128:BG169))+SUM(BG171:BG175))),2)</f>
        <v>0</v>
      </c>
      <c r="I34" s="45"/>
      <c r="J34" s="45"/>
      <c r="K34" s="45"/>
      <c r="L34" s="45"/>
      <c r="M34" s="154">
        <v>0</v>
      </c>
      <c r="N34" s="45"/>
      <c r="O34" s="45"/>
      <c r="P34" s="45"/>
      <c r="Q34" s="45"/>
      <c r="R34" s="46"/>
    </row>
    <row r="35" hidden="1" s="1" customFormat="1" ht="14.4" customHeight="1">
      <c r="B35" s="44"/>
      <c r="C35" s="45"/>
      <c r="D35" s="45"/>
      <c r="E35" s="52" t="s">
        <v>46</v>
      </c>
      <c r="F35" s="53">
        <v>0.20000000000000001</v>
      </c>
      <c r="G35" s="153" t="s">
        <v>43</v>
      </c>
      <c r="H35" s="154">
        <f>ROUND((((SUM(BH103:BH110)+SUM(BH128:BH169))+SUM(BH171:BH175))),2)</f>
        <v>0</v>
      </c>
      <c r="I35" s="45"/>
      <c r="J35" s="45"/>
      <c r="K35" s="45"/>
      <c r="L35" s="45"/>
      <c r="M35" s="154">
        <v>0</v>
      </c>
      <c r="N35" s="45"/>
      <c r="O35" s="45"/>
      <c r="P35" s="45"/>
      <c r="Q35" s="45"/>
      <c r="R35" s="46"/>
    </row>
    <row r="36" hidden="1" s="1" customFormat="1" ht="14.4" customHeight="1">
      <c r="B36" s="44"/>
      <c r="C36" s="45"/>
      <c r="D36" s="45"/>
      <c r="E36" s="52" t="s">
        <v>47</v>
      </c>
      <c r="F36" s="53">
        <v>0</v>
      </c>
      <c r="G36" s="153" t="s">
        <v>43</v>
      </c>
      <c r="H36" s="154">
        <f>ROUND((((SUM(BI103:BI110)+SUM(BI128:BI169))+SUM(BI171:BI175))),2)</f>
        <v>0</v>
      </c>
      <c r="I36" s="45"/>
      <c r="J36" s="45"/>
      <c r="K36" s="45"/>
      <c r="L36" s="45"/>
      <c r="M36" s="154">
        <v>0</v>
      </c>
      <c r="N36" s="45"/>
      <c r="O36" s="45"/>
      <c r="P36" s="45"/>
      <c r="Q36" s="45"/>
      <c r="R36" s="46"/>
    </row>
    <row r="37" s="1" customFormat="1" ht="6.96" customHeight="1"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6"/>
    </row>
    <row r="38" s="1" customFormat="1" ht="25.44" customHeight="1">
      <c r="B38" s="44"/>
      <c r="C38" s="143"/>
      <c r="D38" s="155" t="s">
        <v>48</v>
      </c>
      <c r="E38" s="95"/>
      <c r="F38" s="95"/>
      <c r="G38" s="156" t="s">
        <v>49</v>
      </c>
      <c r="H38" s="157" t="s">
        <v>50</v>
      </c>
      <c r="I38" s="95"/>
      <c r="J38" s="95"/>
      <c r="K38" s="95"/>
      <c r="L38" s="158">
        <f>SUM(M30:M36)</f>
        <v>0</v>
      </c>
      <c r="M38" s="158"/>
      <c r="N38" s="158"/>
      <c r="O38" s="158"/>
      <c r="P38" s="159"/>
      <c r="Q38" s="143"/>
      <c r="R38" s="46"/>
    </row>
    <row r="39" s="1" customFormat="1" ht="14.4" customHeight="1">
      <c r="B39" s="44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6"/>
    </row>
    <row r="40" s="1" customFormat="1" ht="14.4" customHeight="1">
      <c r="B40" s="44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6"/>
    </row>
    <row r="41">
      <c r="B41" s="24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7"/>
    </row>
    <row r="42">
      <c r="B42" s="24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7"/>
    </row>
    <row r="43">
      <c r="B43" s="24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7"/>
    </row>
    <row r="44">
      <c r="B44" s="24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7"/>
    </row>
    <row r="45">
      <c r="B45" s="24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7"/>
    </row>
    <row r="46">
      <c r="B46" s="24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7"/>
    </row>
    <row r="47">
      <c r="B47" s="24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7"/>
    </row>
    <row r="48">
      <c r="B48" s="24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7"/>
    </row>
    <row r="49">
      <c r="B49" s="24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7"/>
    </row>
    <row r="50" s="1" customFormat="1">
      <c r="B50" s="44"/>
      <c r="C50" s="45"/>
      <c r="D50" s="64" t="s">
        <v>51</v>
      </c>
      <c r="E50" s="65"/>
      <c r="F50" s="65"/>
      <c r="G50" s="65"/>
      <c r="H50" s="66"/>
      <c r="I50" s="45"/>
      <c r="J50" s="64" t="s">
        <v>52</v>
      </c>
      <c r="K50" s="65"/>
      <c r="L50" s="65"/>
      <c r="M50" s="65"/>
      <c r="N50" s="65"/>
      <c r="O50" s="65"/>
      <c r="P50" s="66"/>
      <c r="Q50" s="45"/>
      <c r="R50" s="46"/>
    </row>
    <row r="51">
      <c r="B51" s="24"/>
      <c r="C51" s="29"/>
      <c r="D51" s="67"/>
      <c r="E51" s="29"/>
      <c r="F51" s="29"/>
      <c r="G51" s="29"/>
      <c r="H51" s="68"/>
      <c r="I51" s="29"/>
      <c r="J51" s="67"/>
      <c r="K51" s="29"/>
      <c r="L51" s="29"/>
      <c r="M51" s="29"/>
      <c r="N51" s="29"/>
      <c r="O51" s="29"/>
      <c r="P51" s="68"/>
      <c r="Q51" s="29"/>
      <c r="R51" s="27"/>
    </row>
    <row r="52">
      <c r="B52" s="24"/>
      <c r="C52" s="29"/>
      <c r="D52" s="67"/>
      <c r="E52" s="29"/>
      <c r="F52" s="29"/>
      <c r="G52" s="29"/>
      <c r="H52" s="68"/>
      <c r="I52" s="29"/>
      <c r="J52" s="67"/>
      <c r="K52" s="29"/>
      <c r="L52" s="29"/>
      <c r="M52" s="29"/>
      <c r="N52" s="29"/>
      <c r="O52" s="29"/>
      <c r="P52" s="68"/>
      <c r="Q52" s="29"/>
      <c r="R52" s="27"/>
    </row>
    <row r="53">
      <c r="B53" s="24"/>
      <c r="C53" s="29"/>
      <c r="D53" s="67"/>
      <c r="E53" s="29"/>
      <c r="F53" s="29"/>
      <c r="G53" s="29"/>
      <c r="H53" s="68"/>
      <c r="I53" s="29"/>
      <c r="J53" s="67"/>
      <c r="K53" s="29"/>
      <c r="L53" s="29"/>
      <c r="M53" s="29"/>
      <c r="N53" s="29"/>
      <c r="O53" s="29"/>
      <c r="P53" s="68"/>
      <c r="Q53" s="29"/>
      <c r="R53" s="27"/>
    </row>
    <row r="54">
      <c r="B54" s="24"/>
      <c r="C54" s="29"/>
      <c r="D54" s="67"/>
      <c r="E54" s="29"/>
      <c r="F54" s="29"/>
      <c r="G54" s="29"/>
      <c r="H54" s="68"/>
      <c r="I54" s="29"/>
      <c r="J54" s="67"/>
      <c r="K54" s="29"/>
      <c r="L54" s="29"/>
      <c r="M54" s="29"/>
      <c r="N54" s="29"/>
      <c r="O54" s="29"/>
      <c r="P54" s="68"/>
      <c r="Q54" s="29"/>
      <c r="R54" s="27"/>
    </row>
    <row r="55">
      <c r="B55" s="24"/>
      <c r="C55" s="29"/>
      <c r="D55" s="67"/>
      <c r="E55" s="29"/>
      <c r="F55" s="29"/>
      <c r="G55" s="29"/>
      <c r="H55" s="68"/>
      <c r="I55" s="29"/>
      <c r="J55" s="67"/>
      <c r="K55" s="29"/>
      <c r="L55" s="29"/>
      <c r="M55" s="29"/>
      <c r="N55" s="29"/>
      <c r="O55" s="29"/>
      <c r="P55" s="68"/>
      <c r="Q55" s="29"/>
      <c r="R55" s="27"/>
    </row>
    <row r="56">
      <c r="B56" s="24"/>
      <c r="C56" s="29"/>
      <c r="D56" s="67"/>
      <c r="E56" s="29"/>
      <c r="F56" s="29"/>
      <c r="G56" s="29"/>
      <c r="H56" s="68"/>
      <c r="I56" s="29"/>
      <c r="J56" s="67"/>
      <c r="K56" s="29"/>
      <c r="L56" s="29"/>
      <c r="M56" s="29"/>
      <c r="N56" s="29"/>
      <c r="O56" s="29"/>
      <c r="P56" s="68"/>
      <c r="Q56" s="29"/>
      <c r="R56" s="27"/>
    </row>
    <row r="57">
      <c r="B57" s="24"/>
      <c r="C57" s="29"/>
      <c r="D57" s="67"/>
      <c r="E57" s="29"/>
      <c r="F57" s="29"/>
      <c r="G57" s="29"/>
      <c r="H57" s="68"/>
      <c r="I57" s="29"/>
      <c r="J57" s="67"/>
      <c r="K57" s="29"/>
      <c r="L57" s="29"/>
      <c r="M57" s="29"/>
      <c r="N57" s="29"/>
      <c r="O57" s="29"/>
      <c r="P57" s="68"/>
      <c r="Q57" s="29"/>
      <c r="R57" s="27"/>
    </row>
    <row r="58">
      <c r="B58" s="24"/>
      <c r="C58" s="29"/>
      <c r="D58" s="67"/>
      <c r="E58" s="29"/>
      <c r="F58" s="29"/>
      <c r="G58" s="29"/>
      <c r="H58" s="68"/>
      <c r="I58" s="29"/>
      <c r="J58" s="67"/>
      <c r="K58" s="29"/>
      <c r="L58" s="29"/>
      <c r="M58" s="29"/>
      <c r="N58" s="29"/>
      <c r="O58" s="29"/>
      <c r="P58" s="68"/>
      <c r="Q58" s="29"/>
      <c r="R58" s="27"/>
    </row>
    <row r="59" s="1" customFormat="1">
      <c r="B59" s="44"/>
      <c r="C59" s="45"/>
      <c r="D59" s="69" t="s">
        <v>53</v>
      </c>
      <c r="E59" s="70"/>
      <c r="F59" s="70"/>
      <c r="G59" s="71" t="s">
        <v>54</v>
      </c>
      <c r="H59" s="72"/>
      <c r="I59" s="45"/>
      <c r="J59" s="69" t="s">
        <v>53</v>
      </c>
      <c r="K59" s="70"/>
      <c r="L59" s="70"/>
      <c r="M59" s="70"/>
      <c r="N59" s="71" t="s">
        <v>54</v>
      </c>
      <c r="O59" s="70"/>
      <c r="P59" s="72"/>
      <c r="Q59" s="45"/>
      <c r="R59" s="46"/>
    </row>
    <row r="60">
      <c r="B60" s="24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7"/>
    </row>
    <row r="61" s="1" customFormat="1">
      <c r="B61" s="44"/>
      <c r="C61" s="45"/>
      <c r="D61" s="64" t="s">
        <v>55</v>
      </c>
      <c r="E61" s="65"/>
      <c r="F61" s="65"/>
      <c r="G61" s="65"/>
      <c r="H61" s="66"/>
      <c r="I61" s="45"/>
      <c r="J61" s="64" t="s">
        <v>56</v>
      </c>
      <c r="K61" s="65"/>
      <c r="L61" s="65"/>
      <c r="M61" s="65"/>
      <c r="N61" s="65"/>
      <c r="O61" s="65"/>
      <c r="P61" s="66"/>
      <c r="Q61" s="45"/>
      <c r="R61" s="46"/>
    </row>
    <row r="62">
      <c r="B62" s="24"/>
      <c r="C62" s="29"/>
      <c r="D62" s="67"/>
      <c r="E62" s="29"/>
      <c r="F62" s="29"/>
      <c r="G62" s="29"/>
      <c r="H62" s="68"/>
      <c r="I62" s="29"/>
      <c r="J62" s="67"/>
      <c r="K62" s="29"/>
      <c r="L62" s="29"/>
      <c r="M62" s="29"/>
      <c r="N62" s="29"/>
      <c r="O62" s="29"/>
      <c r="P62" s="68"/>
      <c r="Q62" s="29"/>
      <c r="R62" s="27"/>
    </row>
    <row r="63">
      <c r="B63" s="24"/>
      <c r="C63" s="29"/>
      <c r="D63" s="67"/>
      <c r="E63" s="29"/>
      <c r="F63" s="29"/>
      <c r="G63" s="29"/>
      <c r="H63" s="68"/>
      <c r="I63" s="29"/>
      <c r="J63" s="67"/>
      <c r="K63" s="29"/>
      <c r="L63" s="29"/>
      <c r="M63" s="29"/>
      <c r="N63" s="29"/>
      <c r="O63" s="29"/>
      <c r="P63" s="68"/>
      <c r="Q63" s="29"/>
      <c r="R63" s="27"/>
    </row>
    <row r="64">
      <c r="B64" s="24"/>
      <c r="C64" s="29"/>
      <c r="D64" s="67"/>
      <c r="E64" s="29"/>
      <c r="F64" s="29"/>
      <c r="G64" s="29"/>
      <c r="H64" s="68"/>
      <c r="I64" s="29"/>
      <c r="J64" s="67"/>
      <c r="K64" s="29"/>
      <c r="L64" s="29"/>
      <c r="M64" s="29"/>
      <c r="N64" s="29"/>
      <c r="O64" s="29"/>
      <c r="P64" s="68"/>
      <c r="Q64" s="29"/>
      <c r="R64" s="27"/>
    </row>
    <row r="65">
      <c r="B65" s="24"/>
      <c r="C65" s="29"/>
      <c r="D65" s="67"/>
      <c r="E65" s="29"/>
      <c r="F65" s="29"/>
      <c r="G65" s="29"/>
      <c r="H65" s="68"/>
      <c r="I65" s="29"/>
      <c r="J65" s="67"/>
      <c r="K65" s="29"/>
      <c r="L65" s="29"/>
      <c r="M65" s="29"/>
      <c r="N65" s="29"/>
      <c r="O65" s="29"/>
      <c r="P65" s="68"/>
      <c r="Q65" s="29"/>
      <c r="R65" s="27"/>
    </row>
    <row r="66">
      <c r="B66" s="24"/>
      <c r="C66" s="29"/>
      <c r="D66" s="67"/>
      <c r="E66" s="29"/>
      <c r="F66" s="29"/>
      <c r="G66" s="29"/>
      <c r="H66" s="68"/>
      <c r="I66" s="29"/>
      <c r="J66" s="67"/>
      <c r="K66" s="29"/>
      <c r="L66" s="29"/>
      <c r="M66" s="29"/>
      <c r="N66" s="29"/>
      <c r="O66" s="29"/>
      <c r="P66" s="68"/>
      <c r="Q66" s="29"/>
      <c r="R66" s="27"/>
    </row>
    <row r="67">
      <c r="B67" s="24"/>
      <c r="C67" s="29"/>
      <c r="D67" s="67"/>
      <c r="E67" s="29"/>
      <c r="F67" s="29"/>
      <c r="G67" s="29"/>
      <c r="H67" s="68"/>
      <c r="I67" s="29"/>
      <c r="J67" s="67"/>
      <c r="K67" s="29"/>
      <c r="L67" s="29"/>
      <c r="M67" s="29"/>
      <c r="N67" s="29"/>
      <c r="O67" s="29"/>
      <c r="P67" s="68"/>
      <c r="Q67" s="29"/>
      <c r="R67" s="27"/>
    </row>
    <row r="68">
      <c r="B68" s="24"/>
      <c r="C68" s="29"/>
      <c r="D68" s="67"/>
      <c r="E68" s="29"/>
      <c r="F68" s="29"/>
      <c r="G68" s="29"/>
      <c r="H68" s="68"/>
      <c r="I68" s="29"/>
      <c r="J68" s="67"/>
      <c r="K68" s="29"/>
      <c r="L68" s="29"/>
      <c r="M68" s="29"/>
      <c r="N68" s="29"/>
      <c r="O68" s="29"/>
      <c r="P68" s="68"/>
      <c r="Q68" s="29"/>
      <c r="R68" s="27"/>
    </row>
    <row r="69">
      <c r="B69" s="24"/>
      <c r="C69" s="29"/>
      <c r="D69" s="67"/>
      <c r="E69" s="29"/>
      <c r="F69" s="29"/>
      <c r="G69" s="29"/>
      <c r="H69" s="68"/>
      <c r="I69" s="29"/>
      <c r="J69" s="67"/>
      <c r="K69" s="29"/>
      <c r="L69" s="29"/>
      <c r="M69" s="29"/>
      <c r="N69" s="29"/>
      <c r="O69" s="29"/>
      <c r="P69" s="68"/>
      <c r="Q69" s="29"/>
      <c r="R69" s="27"/>
    </row>
    <row r="70" s="1" customFormat="1">
      <c r="B70" s="44"/>
      <c r="C70" s="45"/>
      <c r="D70" s="69" t="s">
        <v>53</v>
      </c>
      <c r="E70" s="70"/>
      <c r="F70" s="70"/>
      <c r="G70" s="71" t="s">
        <v>54</v>
      </c>
      <c r="H70" s="72"/>
      <c r="I70" s="45"/>
      <c r="J70" s="69" t="s">
        <v>53</v>
      </c>
      <c r="K70" s="70"/>
      <c r="L70" s="70"/>
      <c r="M70" s="70"/>
      <c r="N70" s="71" t="s">
        <v>54</v>
      </c>
      <c r="O70" s="70"/>
      <c r="P70" s="72"/>
      <c r="Q70" s="45"/>
      <c r="R70" s="46"/>
    </row>
    <row r="71" s="1" customFormat="1" ht="14.4" customHeight="1">
      <c r="B71" s="73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5"/>
    </row>
    <row r="75" s="1" customFormat="1" ht="6.96" customHeight="1">
      <c r="B75" s="76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8"/>
    </row>
    <row r="76" s="1" customFormat="1" ht="36.96" customHeight="1">
      <c r="B76" s="44"/>
      <c r="C76" s="25" t="s">
        <v>115</v>
      </c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46"/>
    </row>
    <row r="77" s="1" customFormat="1" ht="6.96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6"/>
    </row>
    <row r="78" s="1" customFormat="1" ht="30" customHeight="1">
      <c r="B78" s="44"/>
      <c r="C78" s="36" t="s">
        <v>17</v>
      </c>
      <c r="D78" s="45"/>
      <c r="E78" s="45"/>
      <c r="F78" s="147" t="str">
        <f>F6</f>
        <v>Kultúrny dom Nižná Boca - zmena vykurovania</v>
      </c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45"/>
      <c r="R78" s="46"/>
    </row>
    <row r="79" s="1" customFormat="1" ht="36.96" customHeight="1">
      <c r="B79" s="44"/>
      <c r="C79" s="83" t="s">
        <v>111</v>
      </c>
      <c r="D79" s="45"/>
      <c r="E79" s="45"/>
      <c r="F79" s="85" t="str">
        <f>F7</f>
        <v>SO C - kotolňa -staveb.úpravy</v>
      </c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6"/>
    </row>
    <row r="80" s="1" customFormat="1" ht="6.96" customHeight="1">
      <c r="B80" s="44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6"/>
    </row>
    <row r="81" s="1" customFormat="1" ht="18" customHeight="1">
      <c r="B81" s="44"/>
      <c r="C81" s="36" t="s">
        <v>21</v>
      </c>
      <c r="D81" s="45"/>
      <c r="E81" s="45"/>
      <c r="F81" s="31" t="str">
        <f>F9</f>
        <v>Nižná Boca</v>
      </c>
      <c r="G81" s="45"/>
      <c r="H81" s="45"/>
      <c r="I81" s="45"/>
      <c r="J81" s="45"/>
      <c r="K81" s="36" t="s">
        <v>23</v>
      </c>
      <c r="L81" s="45"/>
      <c r="M81" s="88" t="str">
        <f>IF(O9="","",O9)</f>
        <v>17. 9. 2017</v>
      </c>
      <c r="N81" s="88"/>
      <c r="O81" s="88"/>
      <c r="P81" s="88"/>
      <c r="Q81" s="45"/>
      <c r="R81" s="46"/>
    </row>
    <row r="82" s="1" customFormat="1" ht="6.96" customHeight="1">
      <c r="B82" s="44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6"/>
    </row>
    <row r="83" s="1" customFormat="1">
      <c r="B83" s="44"/>
      <c r="C83" s="36" t="s">
        <v>25</v>
      </c>
      <c r="D83" s="45"/>
      <c r="E83" s="45"/>
      <c r="F83" s="31" t="str">
        <f>E12</f>
        <v>Obec Nižná Boca</v>
      </c>
      <c r="G83" s="45"/>
      <c r="H83" s="45"/>
      <c r="I83" s="45"/>
      <c r="J83" s="45"/>
      <c r="K83" s="36" t="s">
        <v>31</v>
      </c>
      <c r="L83" s="45"/>
      <c r="M83" s="31" t="str">
        <f>E18</f>
        <v>Študio B, L.hrádok, arch. Hradský</v>
      </c>
      <c r="N83" s="31"/>
      <c r="O83" s="31"/>
      <c r="P83" s="31"/>
      <c r="Q83" s="31"/>
      <c r="R83" s="46"/>
    </row>
    <row r="84" s="1" customFormat="1" ht="14.4" customHeight="1">
      <c r="B84" s="44"/>
      <c r="C84" s="36" t="s">
        <v>29</v>
      </c>
      <c r="D84" s="45"/>
      <c r="E84" s="45"/>
      <c r="F84" s="31" t="str">
        <f>IF(E15="","",E15)</f>
        <v xml:space="preserve"> </v>
      </c>
      <c r="G84" s="45"/>
      <c r="H84" s="45"/>
      <c r="I84" s="45"/>
      <c r="J84" s="45"/>
      <c r="K84" s="36" t="s">
        <v>35</v>
      </c>
      <c r="L84" s="45"/>
      <c r="M84" s="31" t="str">
        <f>E21</f>
        <v>Mejcher</v>
      </c>
      <c r="N84" s="31"/>
      <c r="O84" s="31"/>
      <c r="P84" s="31"/>
      <c r="Q84" s="31"/>
      <c r="R84" s="46"/>
    </row>
    <row r="85" s="1" customFormat="1" ht="10.32" customHeight="1">
      <c r="B85" s="44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6"/>
    </row>
    <row r="86" s="1" customFormat="1" ht="29.28" customHeight="1">
      <c r="B86" s="44"/>
      <c r="C86" s="160" t="s">
        <v>116</v>
      </c>
      <c r="D86" s="143"/>
      <c r="E86" s="143"/>
      <c r="F86" s="143"/>
      <c r="G86" s="143"/>
      <c r="H86" s="143"/>
      <c r="I86" s="143"/>
      <c r="J86" s="143"/>
      <c r="K86" s="143"/>
      <c r="L86" s="143"/>
      <c r="M86" s="143"/>
      <c r="N86" s="160" t="s">
        <v>117</v>
      </c>
      <c r="O86" s="143"/>
      <c r="P86" s="143"/>
      <c r="Q86" s="143"/>
      <c r="R86" s="46"/>
    </row>
    <row r="87" s="1" customFormat="1" ht="10.32" customHeight="1">
      <c r="B87" s="44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6"/>
    </row>
    <row r="88" s="1" customFormat="1" ht="29.28" customHeight="1">
      <c r="B88" s="44"/>
      <c r="C88" s="161" t="s">
        <v>118</v>
      </c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105">
        <f>N128</f>
        <v>0</v>
      </c>
      <c r="O88" s="162"/>
      <c r="P88" s="162"/>
      <c r="Q88" s="162"/>
      <c r="R88" s="46"/>
      <c r="AU88" s="20" t="s">
        <v>119</v>
      </c>
    </row>
    <row r="89" s="6" customFormat="1" ht="24.96" customHeight="1">
      <c r="B89" s="163"/>
      <c r="C89" s="164"/>
      <c r="D89" s="165" t="s">
        <v>307</v>
      </c>
      <c r="E89" s="164"/>
      <c r="F89" s="164"/>
      <c r="G89" s="164"/>
      <c r="H89" s="164"/>
      <c r="I89" s="164"/>
      <c r="J89" s="164"/>
      <c r="K89" s="164"/>
      <c r="L89" s="164"/>
      <c r="M89" s="164"/>
      <c r="N89" s="166">
        <f>N129</f>
        <v>0</v>
      </c>
      <c r="O89" s="164"/>
      <c r="P89" s="164"/>
      <c r="Q89" s="164"/>
      <c r="R89" s="167"/>
    </row>
    <row r="90" s="7" customFormat="1" ht="19.92" customHeight="1">
      <c r="B90" s="168"/>
      <c r="C90" s="169"/>
      <c r="D90" s="128" t="s">
        <v>309</v>
      </c>
      <c r="E90" s="169"/>
      <c r="F90" s="169"/>
      <c r="G90" s="169"/>
      <c r="H90" s="169"/>
      <c r="I90" s="169"/>
      <c r="J90" s="169"/>
      <c r="K90" s="169"/>
      <c r="L90" s="169"/>
      <c r="M90" s="169"/>
      <c r="N90" s="130">
        <f>N130</f>
        <v>0</v>
      </c>
      <c r="O90" s="169"/>
      <c r="P90" s="169"/>
      <c r="Q90" s="169"/>
      <c r="R90" s="170"/>
    </row>
    <row r="91" s="7" customFormat="1" ht="19.92" customHeight="1">
      <c r="B91" s="168"/>
      <c r="C91" s="169"/>
      <c r="D91" s="128" t="s">
        <v>545</v>
      </c>
      <c r="E91" s="169"/>
      <c r="F91" s="169"/>
      <c r="G91" s="169"/>
      <c r="H91" s="169"/>
      <c r="I91" s="169"/>
      <c r="J91" s="169"/>
      <c r="K91" s="169"/>
      <c r="L91" s="169"/>
      <c r="M91" s="169"/>
      <c r="N91" s="130">
        <f>N132</f>
        <v>0</v>
      </c>
      <c r="O91" s="169"/>
      <c r="P91" s="169"/>
      <c r="Q91" s="169"/>
      <c r="R91" s="170"/>
    </row>
    <row r="92" s="7" customFormat="1" ht="19.92" customHeight="1">
      <c r="B92" s="168"/>
      <c r="C92" s="169"/>
      <c r="D92" s="128" t="s">
        <v>546</v>
      </c>
      <c r="E92" s="169"/>
      <c r="F92" s="169"/>
      <c r="G92" s="169"/>
      <c r="H92" s="169"/>
      <c r="I92" s="169"/>
      <c r="J92" s="169"/>
      <c r="K92" s="169"/>
      <c r="L92" s="169"/>
      <c r="M92" s="169"/>
      <c r="N92" s="130">
        <f>N137</f>
        <v>0</v>
      </c>
      <c r="O92" s="169"/>
      <c r="P92" s="169"/>
      <c r="Q92" s="169"/>
      <c r="R92" s="170"/>
    </row>
    <row r="93" s="7" customFormat="1" ht="19.92" customHeight="1">
      <c r="B93" s="168"/>
      <c r="C93" s="169"/>
      <c r="D93" s="128" t="s">
        <v>547</v>
      </c>
      <c r="E93" s="169"/>
      <c r="F93" s="169"/>
      <c r="G93" s="169"/>
      <c r="H93" s="169"/>
      <c r="I93" s="169"/>
      <c r="J93" s="169"/>
      <c r="K93" s="169"/>
      <c r="L93" s="169"/>
      <c r="M93" s="169"/>
      <c r="N93" s="130">
        <f>N142</f>
        <v>0</v>
      </c>
      <c r="O93" s="169"/>
      <c r="P93" s="169"/>
      <c r="Q93" s="169"/>
      <c r="R93" s="170"/>
    </row>
    <row r="94" s="7" customFormat="1" ht="19.92" customHeight="1">
      <c r="B94" s="168"/>
      <c r="C94" s="169"/>
      <c r="D94" s="128" t="s">
        <v>310</v>
      </c>
      <c r="E94" s="169"/>
      <c r="F94" s="169"/>
      <c r="G94" s="169"/>
      <c r="H94" s="169"/>
      <c r="I94" s="169"/>
      <c r="J94" s="169"/>
      <c r="K94" s="169"/>
      <c r="L94" s="169"/>
      <c r="M94" s="169"/>
      <c r="N94" s="130">
        <f>N147</f>
        <v>0</v>
      </c>
      <c r="O94" s="169"/>
      <c r="P94" s="169"/>
      <c r="Q94" s="169"/>
      <c r="R94" s="170"/>
    </row>
    <row r="95" s="7" customFormat="1" ht="19.92" customHeight="1">
      <c r="B95" s="168"/>
      <c r="C95" s="169"/>
      <c r="D95" s="128" t="s">
        <v>311</v>
      </c>
      <c r="E95" s="169"/>
      <c r="F95" s="169"/>
      <c r="G95" s="169"/>
      <c r="H95" s="169"/>
      <c r="I95" s="169"/>
      <c r="J95" s="169"/>
      <c r="K95" s="169"/>
      <c r="L95" s="169"/>
      <c r="M95" s="169"/>
      <c r="N95" s="130">
        <f>N157</f>
        <v>0</v>
      </c>
      <c r="O95" s="169"/>
      <c r="P95" s="169"/>
      <c r="Q95" s="169"/>
      <c r="R95" s="170"/>
    </row>
    <row r="96" s="6" customFormat="1" ht="24.96" customHeight="1">
      <c r="B96" s="163"/>
      <c r="C96" s="164"/>
      <c r="D96" s="165" t="s">
        <v>120</v>
      </c>
      <c r="E96" s="164"/>
      <c r="F96" s="164"/>
      <c r="G96" s="164"/>
      <c r="H96" s="164"/>
      <c r="I96" s="164"/>
      <c r="J96" s="164"/>
      <c r="K96" s="164"/>
      <c r="L96" s="164"/>
      <c r="M96" s="164"/>
      <c r="N96" s="166">
        <f>N159</f>
        <v>0</v>
      </c>
      <c r="O96" s="164"/>
      <c r="P96" s="164"/>
      <c r="Q96" s="164"/>
      <c r="R96" s="167"/>
    </row>
    <row r="97" s="7" customFormat="1" ht="19.92" customHeight="1">
      <c r="B97" s="168"/>
      <c r="C97" s="169"/>
      <c r="D97" s="128" t="s">
        <v>548</v>
      </c>
      <c r="E97" s="169"/>
      <c r="F97" s="169"/>
      <c r="G97" s="169"/>
      <c r="H97" s="169"/>
      <c r="I97" s="169"/>
      <c r="J97" s="169"/>
      <c r="K97" s="169"/>
      <c r="L97" s="169"/>
      <c r="M97" s="169"/>
      <c r="N97" s="130">
        <f>N160</f>
        <v>0</v>
      </c>
      <c r="O97" s="169"/>
      <c r="P97" s="169"/>
      <c r="Q97" s="169"/>
      <c r="R97" s="170"/>
    </row>
    <row r="98" s="7" customFormat="1" ht="19.92" customHeight="1">
      <c r="B98" s="168"/>
      <c r="C98" s="169"/>
      <c r="D98" s="128" t="s">
        <v>315</v>
      </c>
      <c r="E98" s="169"/>
      <c r="F98" s="169"/>
      <c r="G98" s="169"/>
      <c r="H98" s="169"/>
      <c r="I98" s="169"/>
      <c r="J98" s="169"/>
      <c r="K98" s="169"/>
      <c r="L98" s="169"/>
      <c r="M98" s="169"/>
      <c r="N98" s="130">
        <f>N163</f>
        <v>0</v>
      </c>
      <c r="O98" s="169"/>
      <c r="P98" s="169"/>
      <c r="Q98" s="169"/>
      <c r="R98" s="170"/>
    </row>
    <row r="99" s="7" customFormat="1" ht="19.92" customHeight="1">
      <c r="B99" s="168"/>
      <c r="C99" s="169"/>
      <c r="D99" s="128" t="s">
        <v>549</v>
      </c>
      <c r="E99" s="169"/>
      <c r="F99" s="169"/>
      <c r="G99" s="169"/>
      <c r="H99" s="169"/>
      <c r="I99" s="169"/>
      <c r="J99" s="169"/>
      <c r="K99" s="169"/>
      <c r="L99" s="169"/>
      <c r="M99" s="169"/>
      <c r="N99" s="130">
        <f>N166</f>
        <v>0</v>
      </c>
      <c r="O99" s="169"/>
      <c r="P99" s="169"/>
      <c r="Q99" s="169"/>
      <c r="R99" s="170"/>
    </row>
    <row r="100" s="7" customFormat="1" ht="19.92" customHeight="1">
      <c r="B100" s="168"/>
      <c r="C100" s="169"/>
      <c r="D100" s="128" t="s">
        <v>550</v>
      </c>
      <c r="E100" s="169"/>
      <c r="F100" s="169"/>
      <c r="G100" s="169"/>
      <c r="H100" s="169"/>
      <c r="I100" s="169"/>
      <c r="J100" s="169"/>
      <c r="K100" s="169"/>
      <c r="L100" s="169"/>
      <c r="M100" s="169"/>
      <c r="N100" s="130">
        <f>N168</f>
        <v>0</v>
      </c>
      <c r="O100" s="169"/>
      <c r="P100" s="169"/>
      <c r="Q100" s="169"/>
      <c r="R100" s="170"/>
    </row>
    <row r="101" s="6" customFormat="1" ht="21.84" customHeight="1">
      <c r="B101" s="163"/>
      <c r="C101" s="164"/>
      <c r="D101" s="165" t="s">
        <v>126</v>
      </c>
      <c r="E101" s="164"/>
      <c r="F101" s="164"/>
      <c r="G101" s="164"/>
      <c r="H101" s="164"/>
      <c r="I101" s="164"/>
      <c r="J101" s="164"/>
      <c r="K101" s="164"/>
      <c r="L101" s="164"/>
      <c r="M101" s="164"/>
      <c r="N101" s="171">
        <f>N170</f>
        <v>0</v>
      </c>
      <c r="O101" s="164"/>
      <c r="P101" s="164"/>
      <c r="Q101" s="164"/>
      <c r="R101" s="167"/>
    </row>
    <row r="102" s="1" customFormat="1" ht="21.84" customHeight="1">
      <c r="B102" s="44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6"/>
    </row>
    <row r="103" s="1" customFormat="1" ht="29.28" customHeight="1">
      <c r="B103" s="44"/>
      <c r="C103" s="161" t="s">
        <v>127</v>
      </c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162">
        <f>ROUND(N104+N105+N106+N107+N108+N109,2)</f>
        <v>0</v>
      </c>
      <c r="O103" s="172"/>
      <c r="P103" s="172"/>
      <c r="Q103" s="172"/>
      <c r="R103" s="46"/>
      <c r="T103" s="173"/>
      <c r="U103" s="174" t="s">
        <v>41</v>
      </c>
    </row>
    <row r="104" s="1" customFormat="1" ht="18" customHeight="1">
      <c r="B104" s="175"/>
      <c r="C104" s="176"/>
      <c r="D104" s="135" t="s">
        <v>128</v>
      </c>
      <c r="E104" s="177"/>
      <c r="F104" s="177"/>
      <c r="G104" s="177"/>
      <c r="H104" s="177"/>
      <c r="I104" s="176"/>
      <c r="J104" s="176"/>
      <c r="K104" s="176"/>
      <c r="L104" s="176"/>
      <c r="M104" s="176"/>
      <c r="N104" s="129">
        <f>ROUND(N88*T104,2)</f>
        <v>0</v>
      </c>
      <c r="O104" s="178"/>
      <c r="P104" s="178"/>
      <c r="Q104" s="178"/>
      <c r="R104" s="179"/>
      <c r="S104" s="180"/>
      <c r="T104" s="181"/>
      <c r="U104" s="182" t="s">
        <v>44</v>
      </c>
      <c r="V104" s="180"/>
      <c r="W104" s="180"/>
      <c r="X104" s="180"/>
      <c r="Y104" s="180"/>
      <c r="Z104" s="180"/>
      <c r="AA104" s="180"/>
      <c r="AB104" s="180"/>
      <c r="AC104" s="180"/>
      <c r="AD104" s="180"/>
      <c r="AE104" s="180"/>
      <c r="AF104" s="180"/>
      <c r="AG104" s="180"/>
      <c r="AH104" s="180"/>
      <c r="AI104" s="180"/>
      <c r="AJ104" s="180"/>
      <c r="AK104" s="180"/>
      <c r="AL104" s="180"/>
      <c r="AM104" s="180"/>
      <c r="AN104" s="180"/>
      <c r="AO104" s="180"/>
      <c r="AP104" s="180"/>
      <c r="AQ104" s="180"/>
      <c r="AR104" s="180"/>
      <c r="AS104" s="180"/>
      <c r="AT104" s="180"/>
      <c r="AU104" s="180"/>
      <c r="AV104" s="180"/>
      <c r="AW104" s="180"/>
      <c r="AX104" s="180"/>
      <c r="AY104" s="183" t="s">
        <v>129</v>
      </c>
      <c r="AZ104" s="180"/>
      <c r="BA104" s="180"/>
      <c r="BB104" s="180"/>
      <c r="BC104" s="180"/>
      <c r="BD104" s="180"/>
      <c r="BE104" s="184">
        <f>IF(U104="základná",N104,0)</f>
        <v>0</v>
      </c>
      <c r="BF104" s="184">
        <f>IF(U104="znížená",N104,0)</f>
        <v>0</v>
      </c>
      <c r="BG104" s="184">
        <f>IF(U104="zákl. prenesená",N104,0)</f>
        <v>0</v>
      </c>
      <c r="BH104" s="184">
        <f>IF(U104="zníž. prenesená",N104,0)</f>
        <v>0</v>
      </c>
      <c r="BI104" s="184">
        <f>IF(U104="nulová",N104,0)</f>
        <v>0</v>
      </c>
      <c r="BJ104" s="183" t="s">
        <v>130</v>
      </c>
      <c r="BK104" s="180"/>
      <c r="BL104" s="180"/>
      <c r="BM104" s="180"/>
    </row>
    <row r="105" s="1" customFormat="1" ht="18" customHeight="1">
      <c r="B105" s="175"/>
      <c r="C105" s="176"/>
      <c r="D105" s="135" t="s">
        <v>131</v>
      </c>
      <c r="E105" s="177"/>
      <c r="F105" s="177"/>
      <c r="G105" s="177"/>
      <c r="H105" s="177"/>
      <c r="I105" s="176"/>
      <c r="J105" s="176"/>
      <c r="K105" s="176"/>
      <c r="L105" s="176"/>
      <c r="M105" s="176"/>
      <c r="N105" s="129">
        <f>ROUND(N88*T105,2)</f>
        <v>0</v>
      </c>
      <c r="O105" s="178"/>
      <c r="P105" s="178"/>
      <c r="Q105" s="178"/>
      <c r="R105" s="179"/>
      <c r="S105" s="180"/>
      <c r="T105" s="181"/>
      <c r="U105" s="182" t="s">
        <v>44</v>
      </c>
      <c r="V105" s="180"/>
      <c r="W105" s="180"/>
      <c r="X105" s="180"/>
      <c r="Y105" s="180"/>
      <c r="Z105" s="180"/>
      <c r="AA105" s="180"/>
      <c r="AB105" s="180"/>
      <c r="AC105" s="180"/>
      <c r="AD105" s="180"/>
      <c r="AE105" s="180"/>
      <c r="AF105" s="180"/>
      <c r="AG105" s="180"/>
      <c r="AH105" s="180"/>
      <c r="AI105" s="180"/>
      <c r="AJ105" s="180"/>
      <c r="AK105" s="180"/>
      <c r="AL105" s="180"/>
      <c r="AM105" s="180"/>
      <c r="AN105" s="180"/>
      <c r="AO105" s="180"/>
      <c r="AP105" s="180"/>
      <c r="AQ105" s="180"/>
      <c r="AR105" s="180"/>
      <c r="AS105" s="180"/>
      <c r="AT105" s="180"/>
      <c r="AU105" s="180"/>
      <c r="AV105" s="180"/>
      <c r="AW105" s="180"/>
      <c r="AX105" s="180"/>
      <c r="AY105" s="183" t="s">
        <v>129</v>
      </c>
      <c r="AZ105" s="180"/>
      <c r="BA105" s="180"/>
      <c r="BB105" s="180"/>
      <c r="BC105" s="180"/>
      <c r="BD105" s="180"/>
      <c r="BE105" s="184">
        <f>IF(U105="základná",N105,0)</f>
        <v>0</v>
      </c>
      <c r="BF105" s="184">
        <f>IF(U105="znížená",N105,0)</f>
        <v>0</v>
      </c>
      <c r="BG105" s="184">
        <f>IF(U105="zákl. prenesená",N105,0)</f>
        <v>0</v>
      </c>
      <c r="BH105" s="184">
        <f>IF(U105="zníž. prenesená",N105,0)</f>
        <v>0</v>
      </c>
      <c r="BI105" s="184">
        <f>IF(U105="nulová",N105,0)</f>
        <v>0</v>
      </c>
      <c r="BJ105" s="183" t="s">
        <v>130</v>
      </c>
      <c r="BK105" s="180"/>
      <c r="BL105" s="180"/>
      <c r="BM105" s="180"/>
    </row>
    <row r="106" s="1" customFormat="1" ht="18" customHeight="1">
      <c r="B106" s="175"/>
      <c r="C106" s="176"/>
      <c r="D106" s="135" t="s">
        <v>132</v>
      </c>
      <c r="E106" s="177"/>
      <c r="F106" s="177"/>
      <c r="G106" s="177"/>
      <c r="H106" s="177"/>
      <c r="I106" s="176"/>
      <c r="J106" s="176"/>
      <c r="K106" s="176"/>
      <c r="L106" s="176"/>
      <c r="M106" s="176"/>
      <c r="N106" s="129">
        <f>ROUND(N88*T106,2)</f>
        <v>0</v>
      </c>
      <c r="O106" s="178"/>
      <c r="P106" s="178"/>
      <c r="Q106" s="178"/>
      <c r="R106" s="179"/>
      <c r="S106" s="180"/>
      <c r="T106" s="181"/>
      <c r="U106" s="182" t="s">
        <v>44</v>
      </c>
      <c r="V106" s="180"/>
      <c r="W106" s="180"/>
      <c r="X106" s="180"/>
      <c r="Y106" s="180"/>
      <c r="Z106" s="180"/>
      <c r="AA106" s="180"/>
      <c r="AB106" s="180"/>
      <c r="AC106" s="180"/>
      <c r="AD106" s="180"/>
      <c r="AE106" s="180"/>
      <c r="AF106" s="180"/>
      <c r="AG106" s="180"/>
      <c r="AH106" s="180"/>
      <c r="AI106" s="180"/>
      <c r="AJ106" s="180"/>
      <c r="AK106" s="180"/>
      <c r="AL106" s="180"/>
      <c r="AM106" s="180"/>
      <c r="AN106" s="180"/>
      <c r="AO106" s="180"/>
      <c r="AP106" s="180"/>
      <c r="AQ106" s="180"/>
      <c r="AR106" s="180"/>
      <c r="AS106" s="180"/>
      <c r="AT106" s="180"/>
      <c r="AU106" s="180"/>
      <c r="AV106" s="180"/>
      <c r="AW106" s="180"/>
      <c r="AX106" s="180"/>
      <c r="AY106" s="183" t="s">
        <v>129</v>
      </c>
      <c r="AZ106" s="180"/>
      <c r="BA106" s="180"/>
      <c r="BB106" s="180"/>
      <c r="BC106" s="180"/>
      <c r="BD106" s="180"/>
      <c r="BE106" s="184">
        <f>IF(U106="základná",N106,0)</f>
        <v>0</v>
      </c>
      <c r="BF106" s="184">
        <f>IF(U106="znížená",N106,0)</f>
        <v>0</v>
      </c>
      <c r="BG106" s="184">
        <f>IF(U106="zákl. prenesená",N106,0)</f>
        <v>0</v>
      </c>
      <c r="BH106" s="184">
        <f>IF(U106="zníž. prenesená",N106,0)</f>
        <v>0</v>
      </c>
      <c r="BI106" s="184">
        <f>IF(U106="nulová",N106,0)</f>
        <v>0</v>
      </c>
      <c r="BJ106" s="183" t="s">
        <v>130</v>
      </c>
      <c r="BK106" s="180"/>
      <c r="BL106" s="180"/>
      <c r="BM106" s="180"/>
    </row>
    <row r="107" s="1" customFormat="1" ht="18" customHeight="1">
      <c r="B107" s="175"/>
      <c r="C107" s="176"/>
      <c r="D107" s="135" t="s">
        <v>133</v>
      </c>
      <c r="E107" s="177"/>
      <c r="F107" s="177"/>
      <c r="G107" s="177"/>
      <c r="H107" s="177"/>
      <c r="I107" s="176"/>
      <c r="J107" s="176"/>
      <c r="K107" s="176"/>
      <c r="L107" s="176"/>
      <c r="M107" s="176"/>
      <c r="N107" s="129">
        <f>ROUND(N88*T107,2)</f>
        <v>0</v>
      </c>
      <c r="O107" s="178"/>
      <c r="P107" s="178"/>
      <c r="Q107" s="178"/>
      <c r="R107" s="179"/>
      <c r="S107" s="180"/>
      <c r="T107" s="181"/>
      <c r="U107" s="182" t="s">
        <v>44</v>
      </c>
      <c r="V107" s="180"/>
      <c r="W107" s="180"/>
      <c r="X107" s="180"/>
      <c r="Y107" s="180"/>
      <c r="Z107" s="180"/>
      <c r="AA107" s="180"/>
      <c r="AB107" s="180"/>
      <c r="AC107" s="180"/>
      <c r="AD107" s="180"/>
      <c r="AE107" s="180"/>
      <c r="AF107" s="180"/>
      <c r="AG107" s="180"/>
      <c r="AH107" s="180"/>
      <c r="AI107" s="180"/>
      <c r="AJ107" s="180"/>
      <c r="AK107" s="180"/>
      <c r="AL107" s="180"/>
      <c r="AM107" s="180"/>
      <c r="AN107" s="180"/>
      <c r="AO107" s="180"/>
      <c r="AP107" s="180"/>
      <c r="AQ107" s="180"/>
      <c r="AR107" s="180"/>
      <c r="AS107" s="180"/>
      <c r="AT107" s="180"/>
      <c r="AU107" s="180"/>
      <c r="AV107" s="180"/>
      <c r="AW107" s="180"/>
      <c r="AX107" s="180"/>
      <c r="AY107" s="183" t="s">
        <v>129</v>
      </c>
      <c r="AZ107" s="180"/>
      <c r="BA107" s="180"/>
      <c r="BB107" s="180"/>
      <c r="BC107" s="180"/>
      <c r="BD107" s="180"/>
      <c r="BE107" s="184">
        <f>IF(U107="základná",N107,0)</f>
        <v>0</v>
      </c>
      <c r="BF107" s="184">
        <f>IF(U107="znížená",N107,0)</f>
        <v>0</v>
      </c>
      <c r="BG107" s="184">
        <f>IF(U107="zákl. prenesená",N107,0)</f>
        <v>0</v>
      </c>
      <c r="BH107" s="184">
        <f>IF(U107="zníž. prenesená",N107,0)</f>
        <v>0</v>
      </c>
      <c r="BI107" s="184">
        <f>IF(U107="nulová",N107,0)</f>
        <v>0</v>
      </c>
      <c r="BJ107" s="183" t="s">
        <v>130</v>
      </c>
      <c r="BK107" s="180"/>
      <c r="BL107" s="180"/>
      <c r="BM107" s="180"/>
    </row>
    <row r="108" s="1" customFormat="1" ht="18" customHeight="1">
      <c r="B108" s="175"/>
      <c r="C108" s="176"/>
      <c r="D108" s="135" t="s">
        <v>134</v>
      </c>
      <c r="E108" s="177"/>
      <c r="F108" s="177"/>
      <c r="G108" s="177"/>
      <c r="H108" s="177"/>
      <c r="I108" s="176"/>
      <c r="J108" s="176"/>
      <c r="K108" s="176"/>
      <c r="L108" s="176"/>
      <c r="M108" s="176"/>
      <c r="N108" s="129">
        <f>ROUND(N88*T108,2)</f>
        <v>0</v>
      </c>
      <c r="O108" s="178"/>
      <c r="P108" s="178"/>
      <c r="Q108" s="178"/>
      <c r="R108" s="179"/>
      <c r="S108" s="180"/>
      <c r="T108" s="181"/>
      <c r="U108" s="182" t="s">
        <v>44</v>
      </c>
      <c r="V108" s="180"/>
      <c r="W108" s="180"/>
      <c r="X108" s="180"/>
      <c r="Y108" s="180"/>
      <c r="Z108" s="180"/>
      <c r="AA108" s="180"/>
      <c r="AB108" s="180"/>
      <c r="AC108" s="180"/>
      <c r="AD108" s="180"/>
      <c r="AE108" s="180"/>
      <c r="AF108" s="180"/>
      <c r="AG108" s="180"/>
      <c r="AH108" s="180"/>
      <c r="AI108" s="180"/>
      <c r="AJ108" s="180"/>
      <c r="AK108" s="180"/>
      <c r="AL108" s="180"/>
      <c r="AM108" s="180"/>
      <c r="AN108" s="180"/>
      <c r="AO108" s="180"/>
      <c r="AP108" s="180"/>
      <c r="AQ108" s="180"/>
      <c r="AR108" s="180"/>
      <c r="AS108" s="180"/>
      <c r="AT108" s="180"/>
      <c r="AU108" s="180"/>
      <c r="AV108" s="180"/>
      <c r="AW108" s="180"/>
      <c r="AX108" s="180"/>
      <c r="AY108" s="183" t="s">
        <v>129</v>
      </c>
      <c r="AZ108" s="180"/>
      <c r="BA108" s="180"/>
      <c r="BB108" s="180"/>
      <c r="BC108" s="180"/>
      <c r="BD108" s="180"/>
      <c r="BE108" s="184">
        <f>IF(U108="základná",N108,0)</f>
        <v>0</v>
      </c>
      <c r="BF108" s="184">
        <f>IF(U108="znížená",N108,0)</f>
        <v>0</v>
      </c>
      <c r="BG108" s="184">
        <f>IF(U108="zákl. prenesená",N108,0)</f>
        <v>0</v>
      </c>
      <c r="BH108" s="184">
        <f>IF(U108="zníž. prenesená",N108,0)</f>
        <v>0</v>
      </c>
      <c r="BI108" s="184">
        <f>IF(U108="nulová",N108,0)</f>
        <v>0</v>
      </c>
      <c r="BJ108" s="183" t="s">
        <v>130</v>
      </c>
      <c r="BK108" s="180"/>
      <c r="BL108" s="180"/>
      <c r="BM108" s="180"/>
    </row>
    <row r="109" s="1" customFormat="1" ht="18" customHeight="1">
      <c r="B109" s="175"/>
      <c r="C109" s="176"/>
      <c r="D109" s="177" t="s">
        <v>135</v>
      </c>
      <c r="E109" s="176"/>
      <c r="F109" s="176"/>
      <c r="G109" s="176"/>
      <c r="H109" s="176"/>
      <c r="I109" s="176"/>
      <c r="J109" s="176"/>
      <c r="K109" s="176"/>
      <c r="L109" s="176"/>
      <c r="M109" s="176"/>
      <c r="N109" s="129">
        <f>ROUND(N88*T109,2)</f>
        <v>0</v>
      </c>
      <c r="O109" s="178"/>
      <c r="P109" s="178"/>
      <c r="Q109" s="178"/>
      <c r="R109" s="179"/>
      <c r="S109" s="180"/>
      <c r="T109" s="185"/>
      <c r="U109" s="186" t="s">
        <v>44</v>
      </c>
      <c r="V109" s="180"/>
      <c r="W109" s="180"/>
      <c r="X109" s="180"/>
      <c r="Y109" s="180"/>
      <c r="Z109" s="180"/>
      <c r="AA109" s="180"/>
      <c r="AB109" s="180"/>
      <c r="AC109" s="180"/>
      <c r="AD109" s="180"/>
      <c r="AE109" s="180"/>
      <c r="AF109" s="180"/>
      <c r="AG109" s="180"/>
      <c r="AH109" s="180"/>
      <c r="AI109" s="180"/>
      <c r="AJ109" s="180"/>
      <c r="AK109" s="180"/>
      <c r="AL109" s="180"/>
      <c r="AM109" s="180"/>
      <c r="AN109" s="180"/>
      <c r="AO109" s="180"/>
      <c r="AP109" s="180"/>
      <c r="AQ109" s="180"/>
      <c r="AR109" s="180"/>
      <c r="AS109" s="180"/>
      <c r="AT109" s="180"/>
      <c r="AU109" s="180"/>
      <c r="AV109" s="180"/>
      <c r="AW109" s="180"/>
      <c r="AX109" s="180"/>
      <c r="AY109" s="183" t="s">
        <v>136</v>
      </c>
      <c r="AZ109" s="180"/>
      <c r="BA109" s="180"/>
      <c r="BB109" s="180"/>
      <c r="BC109" s="180"/>
      <c r="BD109" s="180"/>
      <c r="BE109" s="184">
        <f>IF(U109="základná",N109,0)</f>
        <v>0</v>
      </c>
      <c r="BF109" s="184">
        <f>IF(U109="znížená",N109,0)</f>
        <v>0</v>
      </c>
      <c r="BG109" s="184">
        <f>IF(U109="zákl. prenesená",N109,0)</f>
        <v>0</v>
      </c>
      <c r="BH109" s="184">
        <f>IF(U109="zníž. prenesená",N109,0)</f>
        <v>0</v>
      </c>
      <c r="BI109" s="184">
        <f>IF(U109="nulová",N109,0)</f>
        <v>0</v>
      </c>
      <c r="BJ109" s="183" t="s">
        <v>130</v>
      </c>
      <c r="BK109" s="180"/>
      <c r="BL109" s="180"/>
      <c r="BM109" s="180"/>
    </row>
    <row r="110" s="1" customFormat="1">
      <c r="B110" s="44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6"/>
    </row>
    <row r="111" s="1" customFormat="1" ht="29.28" customHeight="1">
      <c r="B111" s="44"/>
      <c r="C111" s="142" t="s">
        <v>104</v>
      </c>
      <c r="D111" s="143"/>
      <c r="E111" s="143"/>
      <c r="F111" s="143"/>
      <c r="G111" s="143"/>
      <c r="H111" s="143"/>
      <c r="I111" s="143"/>
      <c r="J111" s="143"/>
      <c r="K111" s="143"/>
      <c r="L111" s="144">
        <f>ROUND(SUM(N88+N103),2)</f>
        <v>0</v>
      </c>
      <c r="M111" s="144"/>
      <c r="N111" s="144"/>
      <c r="O111" s="144"/>
      <c r="P111" s="144"/>
      <c r="Q111" s="144"/>
      <c r="R111" s="46"/>
    </row>
    <row r="112" s="1" customFormat="1" ht="6.96" customHeight="1">
      <c r="B112" s="73"/>
      <c r="C112" s="74"/>
      <c r="D112" s="74"/>
      <c r="E112" s="74"/>
      <c r="F112" s="74"/>
      <c r="G112" s="74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5"/>
    </row>
    <row r="116" s="1" customFormat="1" ht="6.96" customHeight="1">
      <c r="B116" s="76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8"/>
    </row>
    <row r="117" s="1" customFormat="1" ht="36.96" customHeight="1">
      <c r="B117" s="44"/>
      <c r="C117" s="25" t="s">
        <v>137</v>
      </c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6"/>
    </row>
    <row r="118" s="1" customFormat="1" ht="6.96" customHeight="1">
      <c r="B118" s="44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6"/>
    </row>
    <row r="119" s="1" customFormat="1" ht="30" customHeight="1">
      <c r="B119" s="44"/>
      <c r="C119" s="36" t="s">
        <v>17</v>
      </c>
      <c r="D119" s="45"/>
      <c r="E119" s="45"/>
      <c r="F119" s="147" t="str">
        <f>F6</f>
        <v>Kultúrny dom Nižná Boca - zmena vykurovania</v>
      </c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45"/>
      <c r="R119" s="46"/>
    </row>
    <row r="120" s="1" customFormat="1" ht="36.96" customHeight="1">
      <c r="B120" s="44"/>
      <c r="C120" s="83" t="s">
        <v>111</v>
      </c>
      <c r="D120" s="45"/>
      <c r="E120" s="45"/>
      <c r="F120" s="85" t="str">
        <f>F7</f>
        <v>SO C - kotolňa -staveb.úpravy</v>
      </c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6"/>
    </row>
    <row r="121" s="1" customFormat="1" ht="6.96" customHeight="1">
      <c r="B121" s="44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6"/>
    </row>
    <row r="122" s="1" customFormat="1" ht="18" customHeight="1">
      <c r="B122" s="44"/>
      <c r="C122" s="36" t="s">
        <v>21</v>
      </c>
      <c r="D122" s="45"/>
      <c r="E122" s="45"/>
      <c r="F122" s="31" t="str">
        <f>F9</f>
        <v>Nižná Boca</v>
      </c>
      <c r="G122" s="45"/>
      <c r="H122" s="45"/>
      <c r="I122" s="45"/>
      <c r="J122" s="45"/>
      <c r="K122" s="36" t="s">
        <v>23</v>
      </c>
      <c r="L122" s="45"/>
      <c r="M122" s="88" t="str">
        <f>IF(O9="","",O9)</f>
        <v>17. 9. 2017</v>
      </c>
      <c r="N122" s="88"/>
      <c r="O122" s="88"/>
      <c r="P122" s="88"/>
      <c r="Q122" s="45"/>
      <c r="R122" s="46"/>
    </row>
    <row r="123" s="1" customFormat="1" ht="6.96" customHeight="1">
      <c r="B123" s="44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6"/>
    </row>
    <row r="124" s="1" customFormat="1">
      <c r="B124" s="44"/>
      <c r="C124" s="36" t="s">
        <v>25</v>
      </c>
      <c r="D124" s="45"/>
      <c r="E124" s="45"/>
      <c r="F124" s="31" t="str">
        <f>E12</f>
        <v>Obec Nižná Boca</v>
      </c>
      <c r="G124" s="45"/>
      <c r="H124" s="45"/>
      <c r="I124" s="45"/>
      <c r="J124" s="45"/>
      <c r="K124" s="36" t="s">
        <v>31</v>
      </c>
      <c r="L124" s="45"/>
      <c r="M124" s="31" t="str">
        <f>E18</f>
        <v>Študio B, L.hrádok, arch. Hradský</v>
      </c>
      <c r="N124" s="31"/>
      <c r="O124" s="31"/>
      <c r="P124" s="31"/>
      <c r="Q124" s="31"/>
      <c r="R124" s="46"/>
    </row>
    <row r="125" s="1" customFormat="1" ht="14.4" customHeight="1">
      <c r="B125" s="44"/>
      <c r="C125" s="36" t="s">
        <v>29</v>
      </c>
      <c r="D125" s="45"/>
      <c r="E125" s="45"/>
      <c r="F125" s="31" t="str">
        <f>IF(E15="","",E15)</f>
        <v xml:space="preserve"> </v>
      </c>
      <c r="G125" s="45"/>
      <c r="H125" s="45"/>
      <c r="I125" s="45"/>
      <c r="J125" s="45"/>
      <c r="K125" s="36" t="s">
        <v>35</v>
      </c>
      <c r="L125" s="45"/>
      <c r="M125" s="31" t="str">
        <f>E21</f>
        <v>Mejcher</v>
      </c>
      <c r="N125" s="31"/>
      <c r="O125" s="31"/>
      <c r="P125" s="31"/>
      <c r="Q125" s="31"/>
      <c r="R125" s="46"/>
    </row>
    <row r="126" s="1" customFormat="1" ht="10.32" customHeight="1">
      <c r="B126" s="44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6"/>
    </row>
    <row r="127" s="8" customFormat="1" ht="29.28" customHeight="1">
      <c r="B127" s="187"/>
      <c r="C127" s="188" t="s">
        <v>138</v>
      </c>
      <c r="D127" s="189" t="s">
        <v>139</v>
      </c>
      <c r="E127" s="189" t="s">
        <v>59</v>
      </c>
      <c r="F127" s="189" t="s">
        <v>140</v>
      </c>
      <c r="G127" s="189"/>
      <c r="H127" s="189"/>
      <c r="I127" s="189"/>
      <c r="J127" s="189" t="s">
        <v>141</v>
      </c>
      <c r="K127" s="189" t="s">
        <v>142</v>
      </c>
      <c r="L127" s="189" t="s">
        <v>143</v>
      </c>
      <c r="M127" s="189"/>
      <c r="N127" s="189" t="s">
        <v>117</v>
      </c>
      <c r="O127" s="189"/>
      <c r="P127" s="189"/>
      <c r="Q127" s="190"/>
      <c r="R127" s="191"/>
      <c r="T127" s="98" t="s">
        <v>144</v>
      </c>
      <c r="U127" s="99" t="s">
        <v>41</v>
      </c>
      <c r="V127" s="99" t="s">
        <v>145</v>
      </c>
      <c r="W127" s="99" t="s">
        <v>146</v>
      </c>
      <c r="X127" s="99" t="s">
        <v>147</v>
      </c>
      <c r="Y127" s="99" t="s">
        <v>148</v>
      </c>
      <c r="Z127" s="99" t="s">
        <v>149</v>
      </c>
      <c r="AA127" s="100" t="s">
        <v>150</v>
      </c>
    </row>
    <row r="128" s="1" customFormat="1" ht="29.28" customHeight="1">
      <c r="B128" s="44"/>
      <c r="C128" s="102" t="s">
        <v>114</v>
      </c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192">
        <f>BK128</f>
        <v>0</v>
      </c>
      <c r="O128" s="193"/>
      <c r="P128" s="193"/>
      <c r="Q128" s="193"/>
      <c r="R128" s="46"/>
      <c r="T128" s="101"/>
      <c r="U128" s="65"/>
      <c r="V128" s="65"/>
      <c r="W128" s="194">
        <f>W129+W159+W170</f>
        <v>0</v>
      </c>
      <c r="X128" s="65"/>
      <c r="Y128" s="194">
        <f>Y129+Y159+Y170</f>
        <v>19.638194040000005</v>
      </c>
      <c r="Z128" s="65"/>
      <c r="AA128" s="195">
        <f>AA129+AA159+AA170</f>
        <v>7.6793000000000005</v>
      </c>
      <c r="AT128" s="20" t="s">
        <v>76</v>
      </c>
      <c r="AU128" s="20" t="s">
        <v>119</v>
      </c>
      <c r="BK128" s="196">
        <f>BK129+BK159+BK170</f>
        <v>0</v>
      </c>
    </row>
    <row r="129" s="9" customFormat="1" ht="37.44" customHeight="1">
      <c r="B129" s="197"/>
      <c r="C129" s="198"/>
      <c r="D129" s="199" t="s">
        <v>307</v>
      </c>
      <c r="E129" s="199"/>
      <c r="F129" s="199"/>
      <c r="G129" s="199"/>
      <c r="H129" s="199"/>
      <c r="I129" s="199"/>
      <c r="J129" s="199"/>
      <c r="K129" s="199"/>
      <c r="L129" s="199"/>
      <c r="M129" s="199"/>
      <c r="N129" s="171">
        <f>BK129</f>
        <v>0</v>
      </c>
      <c r="O129" s="200"/>
      <c r="P129" s="200"/>
      <c r="Q129" s="200"/>
      <c r="R129" s="201"/>
      <c r="T129" s="202"/>
      <c r="U129" s="198"/>
      <c r="V129" s="198"/>
      <c r="W129" s="203">
        <f>W130+W132+W137+W142+W147+W157</f>
        <v>0</v>
      </c>
      <c r="X129" s="198"/>
      <c r="Y129" s="203">
        <f>Y130+Y132+Y137+Y142+Y147+Y157</f>
        <v>19.362400040000004</v>
      </c>
      <c r="Z129" s="198"/>
      <c r="AA129" s="204">
        <f>AA130+AA132+AA137+AA142+AA147+AA157</f>
        <v>7.6793000000000005</v>
      </c>
      <c r="AR129" s="205" t="s">
        <v>85</v>
      </c>
      <c r="AT129" s="206" t="s">
        <v>76</v>
      </c>
      <c r="AU129" s="206" t="s">
        <v>77</v>
      </c>
      <c r="AY129" s="205" t="s">
        <v>151</v>
      </c>
      <c r="BK129" s="207">
        <f>BK130+BK132+BK137+BK142+BK147+BK157</f>
        <v>0</v>
      </c>
    </row>
    <row r="130" s="9" customFormat="1" ht="19.92" customHeight="1">
      <c r="B130" s="197"/>
      <c r="C130" s="198"/>
      <c r="D130" s="208" t="s">
        <v>309</v>
      </c>
      <c r="E130" s="208"/>
      <c r="F130" s="208"/>
      <c r="G130" s="208"/>
      <c r="H130" s="208"/>
      <c r="I130" s="208"/>
      <c r="J130" s="208"/>
      <c r="K130" s="208"/>
      <c r="L130" s="208"/>
      <c r="M130" s="208"/>
      <c r="N130" s="209">
        <f>BK130</f>
        <v>0</v>
      </c>
      <c r="O130" s="210"/>
      <c r="P130" s="210"/>
      <c r="Q130" s="210"/>
      <c r="R130" s="201"/>
      <c r="T130" s="202"/>
      <c r="U130" s="198"/>
      <c r="V130" s="198"/>
      <c r="W130" s="203">
        <f>W131</f>
        <v>0</v>
      </c>
      <c r="X130" s="198"/>
      <c r="Y130" s="203">
        <f>Y131</f>
        <v>14.065920000000002</v>
      </c>
      <c r="Z130" s="198"/>
      <c r="AA130" s="204">
        <f>AA131</f>
        <v>0</v>
      </c>
      <c r="AR130" s="205" t="s">
        <v>85</v>
      </c>
      <c r="AT130" s="206" t="s">
        <v>76</v>
      </c>
      <c r="AU130" s="206" t="s">
        <v>85</v>
      </c>
      <c r="AY130" s="205" t="s">
        <v>151</v>
      </c>
      <c r="BK130" s="207">
        <f>BK131</f>
        <v>0</v>
      </c>
    </row>
    <row r="131" s="1" customFormat="1" ht="38.25" customHeight="1">
      <c r="B131" s="175"/>
      <c r="C131" s="211" t="s">
        <v>201</v>
      </c>
      <c r="D131" s="211" t="s">
        <v>152</v>
      </c>
      <c r="E131" s="212" t="s">
        <v>551</v>
      </c>
      <c r="F131" s="213" t="s">
        <v>552</v>
      </c>
      <c r="G131" s="213"/>
      <c r="H131" s="213"/>
      <c r="I131" s="213"/>
      <c r="J131" s="214" t="s">
        <v>318</v>
      </c>
      <c r="K131" s="215">
        <v>5.2800000000000002</v>
      </c>
      <c r="L131" s="216">
        <v>0</v>
      </c>
      <c r="M131" s="216"/>
      <c r="N131" s="215">
        <f>ROUND(L131*K131,3)</f>
        <v>0</v>
      </c>
      <c r="O131" s="215"/>
      <c r="P131" s="215"/>
      <c r="Q131" s="215"/>
      <c r="R131" s="179"/>
      <c r="T131" s="217" t="s">
        <v>5</v>
      </c>
      <c r="U131" s="54" t="s">
        <v>44</v>
      </c>
      <c r="V131" s="45"/>
      <c r="W131" s="218">
        <f>V131*K131</f>
        <v>0</v>
      </c>
      <c r="X131" s="218">
        <v>2.6640000000000001</v>
      </c>
      <c r="Y131" s="218">
        <f>X131*K131</f>
        <v>14.065920000000002</v>
      </c>
      <c r="Z131" s="218">
        <v>0</v>
      </c>
      <c r="AA131" s="219">
        <f>Z131*K131</f>
        <v>0</v>
      </c>
      <c r="AR131" s="20" t="s">
        <v>172</v>
      </c>
      <c r="AT131" s="20" t="s">
        <v>152</v>
      </c>
      <c r="AU131" s="20" t="s">
        <v>130</v>
      </c>
      <c r="AY131" s="20" t="s">
        <v>151</v>
      </c>
      <c r="BE131" s="134">
        <f>IF(U131="základná",N131,0)</f>
        <v>0</v>
      </c>
      <c r="BF131" s="134">
        <f>IF(U131="znížená",N131,0)</f>
        <v>0</v>
      </c>
      <c r="BG131" s="134">
        <f>IF(U131="zákl. prenesená",N131,0)</f>
        <v>0</v>
      </c>
      <c r="BH131" s="134">
        <f>IF(U131="zníž. prenesená",N131,0)</f>
        <v>0</v>
      </c>
      <c r="BI131" s="134">
        <f>IF(U131="nulová",N131,0)</f>
        <v>0</v>
      </c>
      <c r="BJ131" s="20" t="s">
        <v>130</v>
      </c>
      <c r="BK131" s="220">
        <f>ROUND(L131*K131,3)</f>
        <v>0</v>
      </c>
      <c r="BL131" s="20" t="s">
        <v>172</v>
      </c>
      <c r="BM131" s="20" t="s">
        <v>553</v>
      </c>
    </row>
    <row r="132" s="9" customFormat="1" ht="29.88" customHeight="1">
      <c r="B132" s="197"/>
      <c r="C132" s="198"/>
      <c r="D132" s="208" t="s">
        <v>545</v>
      </c>
      <c r="E132" s="208"/>
      <c r="F132" s="208"/>
      <c r="G132" s="208"/>
      <c r="H132" s="208"/>
      <c r="I132" s="208"/>
      <c r="J132" s="208"/>
      <c r="K132" s="208"/>
      <c r="L132" s="208"/>
      <c r="M132" s="208"/>
      <c r="N132" s="227">
        <f>BK132</f>
        <v>0</v>
      </c>
      <c r="O132" s="228"/>
      <c r="P132" s="228"/>
      <c r="Q132" s="228"/>
      <c r="R132" s="201"/>
      <c r="T132" s="202"/>
      <c r="U132" s="198"/>
      <c r="V132" s="198"/>
      <c r="W132" s="203">
        <f>SUM(W133:W136)</f>
        <v>0</v>
      </c>
      <c r="X132" s="198"/>
      <c r="Y132" s="203">
        <f>SUM(Y133:Y136)</f>
        <v>2.47538364</v>
      </c>
      <c r="Z132" s="198"/>
      <c r="AA132" s="204">
        <f>SUM(AA133:AA136)</f>
        <v>0</v>
      </c>
      <c r="AR132" s="205" t="s">
        <v>85</v>
      </c>
      <c r="AT132" s="206" t="s">
        <v>76</v>
      </c>
      <c r="AU132" s="206" t="s">
        <v>85</v>
      </c>
      <c r="AY132" s="205" t="s">
        <v>151</v>
      </c>
      <c r="BK132" s="207">
        <f>SUM(BK133:BK136)</f>
        <v>0</v>
      </c>
    </row>
    <row r="133" s="1" customFormat="1" ht="25.5" customHeight="1">
      <c r="B133" s="175"/>
      <c r="C133" s="211" t="s">
        <v>220</v>
      </c>
      <c r="D133" s="211" t="s">
        <v>152</v>
      </c>
      <c r="E133" s="212" t="s">
        <v>554</v>
      </c>
      <c r="F133" s="213" t="s">
        <v>555</v>
      </c>
      <c r="G133" s="213"/>
      <c r="H133" s="213"/>
      <c r="I133" s="213"/>
      <c r="J133" s="214" t="s">
        <v>161</v>
      </c>
      <c r="K133" s="215">
        <v>6</v>
      </c>
      <c r="L133" s="216">
        <v>0</v>
      </c>
      <c r="M133" s="216"/>
      <c r="N133" s="215">
        <f>ROUND(L133*K133,3)</f>
        <v>0</v>
      </c>
      <c r="O133" s="215"/>
      <c r="P133" s="215"/>
      <c r="Q133" s="215"/>
      <c r="R133" s="179"/>
      <c r="T133" s="217" t="s">
        <v>5</v>
      </c>
      <c r="U133" s="54" t="s">
        <v>44</v>
      </c>
      <c r="V133" s="45"/>
      <c r="W133" s="218">
        <f>V133*K133</f>
        <v>0</v>
      </c>
      <c r="X133" s="218">
        <v>0.0099000000000000008</v>
      </c>
      <c r="Y133" s="218">
        <f>X133*K133</f>
        <v>0.059400000000000008</v>
      </c>
      <c r="Z133" s="218">
        <v>0</v>
      </c>
      <c r="AA133" s="219">
        <f>Z133*K133</f>
        <v>0</v>
      </c>
      <c r="AR133" s="20" t="s">
        <v>172</v>
      </c>
      <c r="AT133" s="20" t="s">
        <v>152</v>
      </c>
      <c r="AU133" s="20" t="s">
        <v>130</v>
      </c>
      <c r="AY133" s="20" t="s">
        <v>151</v>
      </c>
      <c r="BE133" s="134">
        <f>IF(U133="základná",N133,0)</f>
        <v>0</v>
      </c>
      <c r="BF133" s="134">
        <f>IF(U133="znížená",N133,0)</f>
        <v>0</v>
      </c>
      <c r="BG133" s="134">
        <f>IF(U133="zákl. prenesená",N133,0)</f>
        <v>0</v>
      </c>
      <c r="BH133" s="134">
        <f>IF(U133="zníž. prenesená",N133,0)</f>
        <v>0</v>
      </c>
      <c r="BI133" s="134">
        <f>IF(U133="nulová",N133,0)</f>
        <v>0</v>
      </c>
      <c r="BJ133" s="20" t="s">
        <v>130</v>
      </c>
      <c r="BK133" s="220">
        <f>ROUND(L133*K133,3)</f>
        <v>0</v>
      </c>
      <c r="BL133" s="20" t="s">
        <v>172</v>
      </c>
      <c r="BM133" s="20" t="s">
        <v>556</v>
      </c>
    </row>
    <row r="134" s="1" customFormat="1" ht="25.5" customHeight="1">
      <c r="B134" s="175"/>
      <c r="C134" s="211" t="s">
        <v>240</v>
      </c>
      <c r="D134" s="211" t="s">
        <v>152</v>
      </c>
      <c r="E134" s="212" t="s">
        <v>557</v>
      </c>
      <c r="F134" s="213" t="s">
        <v>558</v>
      </c>
      <c r="G134" s="213"/>
      <c r="H134" s="213"/>
      <c r="I134" s="213"/>
      <c r="J134" s="214" t="s">
        <v>318</v>
      </c>
      <c r="K134" s="215">
        <v>0.95699999999999996</v>
      </c>
      <c r="L134" s="216">
        <v>0</v>
      </c>
      <c r="M134" s="216"/>
      <c r="N134" s="215">
        <f>ROUND(L134*K134,3)</f>
        <v>0</v>
      </c>
      <c r="O134" s="215"/>
      <c r="P134" s="215"/>
      <c r="Q134" s="215"/>
      <c r="R134" s="179"/>
      <c r="T134" s="217" t="s">
        <v>5</v>
      </c>
      <c r="U134" s="54" t="s">
        <v>44</v>
      </c>
      <c r="V134" s="45"/>
      <c r="W134" s="218">
        <f>V134*K134</f>
        <v>0</v>
      </c>
      <c r="X134" s="218">
        <v>2.0985200000000002</v>
      </c>
      <c r="Y134" s="218">
        <f>X134*K134</f>
        <v>2.0082836400000001</v>
      </c>
      <c r="Z134" s="218">
        <v>0</v>
      </c>
      <c r="AA134" s="219">
        <f>Z134*K134</f>
        <v>0</v>
      </c>
      <c r="AR134" s="20" t="s">
        <v>172</v>
      </c>
      <c r="AT134" s="20" t="s">
        <v>152</v>
      </c>
      <c r="AU134" s="20" t="s">
        <v>130</v>
      </c>
      <c r="AY134" s="20" t="s">
        <v>151</v>
      </c>
      <c r="BE134" s="134">
        <f>IF(U134="základná",N134,0)</f>
        <v>0</v>
      </c>
      <c r="BF134" s="134">
        <f>IF(U134="znížená",N134,0)</f>
        <v>0</v>
      </c>
      <c r="BG134" s="134">
        <f>IF(U134="zákl. prenesená",N134,0)</f>
        <v>0</v>
      </c>
      <c r="BH134" s="134">
        <f>IF(U134="zníž. prenesená",N134,0)</f>
        <v>0</v>
      </c>
      <c r="BI134" s="134">
        <f>IF(U134="nulová",N134,0)</f>
        <v>0</v>
      </c>
      <c r="BJ134" s="20" t="s">
        <v>130</v>
      </c>
      <c r="BK134" s="220">
        <f>ROUND(L134*K134,3)</f>
        <v>0</v>
      </c>
      <c r="BL134" s="20" t="s">
        <v>172</v>
      </c>
      <c r="BM134" s="20" t="s">
        <v>559</v>
      </c>
    </row>
    <row r="135" s="1" customFormat="1" ht="38.25" customHeight="1">
      <c r="B135" s="175"/>
      <c r="C135" s="211" t="s">
        <v>172</v>
      </c>
      <c r="D135" s="211" t="s">
        <v>152</v>
      </c>
      <c r="E135" s="212" t="s">
        <v>560</v>
      </c>
      <c r="F135" s="213" t="s">
        <v>561</v>
      </c>
      <c r="G135" s="213"/>
      <c r="H135" s="213"/>
      <c r="I135" s="213"/>
      <c r="J135" s="214" t="s">
        <v>161</v>
      </c>
      <c r="K135" s="215">
        <v>2</v>
      </c>
      <c r="L135" s="216">
        <v>0</v>
      </c>
      <c r="M135" s="216"/>
      <c r="N135" s="215">
        <f>ROUND(L135*K135,3)</f>
        <v>0</v>
      </c>
      <c r="O135" s="215"/>
      <c r="P135" s="215"/>
      <c r="Q135" s="215"/>
      <c r="R135" s="179"/>
      <c r="T135" s="217" t="s">
        <v>5</v>
      </c>
      <c r="U135" s="54" t="s">
        <v>44</v>
      </c>
      <c r="V135" s="45"/>
      <c r="W135" s="218">
        <f>V135*K135</f>
        <v>0</v>
      </c>
      <c r="X135" s="218">
        <v>0.01005</v>
      </c>
      <c r="Y135" s="218">
        <f>X135*K135</f>
        <v>0.0201</v>
      </c>
      <c r="Z135" s="218">
        <v>0</v>
      </c>
      <c r="AA135" s="219">
        <f>Z135*K135</f>
        <v>0</v>
      </c>
      <c r="AR135" s="20" t="s">
        <v>172</v>
      </c>
      <c r="AT135" s="20" t="s">
        <v>152</v>
      </c>
      <c r="AU135" s="20" t="s">
        <v>130</v>
      </c>
      <c r="AY135" s="20" t="s">
        <v>151</v>
      </c>
      <c r="BE135" s="134">
        <f>IF(U135="základná",N135,0)</f>
        <v>0</v>
      </c>
      <c r="BF135" s="134">
        <f>IF(U135="znížená",N135,0)</f>
        <v>0</v>
      </c>
      <c r="BG135" s="134">
        <f>IF(U135="zákl. prenesená",N135,0)</f>
        <v>0</v>
      </c>
      <c r="BH135" s="134">
        <f>IF(U135="zníž. prenesená",N135,0)</f>
        <v>0</v>
      </c>
      <c r="BI135" s="134">
        <f>IF(U135="nulová",N135,0)</f>
        <v>0</v>
      </c>
      <c r="BJ135" s="20" t="s">
        <v>130</v>
      </c>
      <c r="BK135" s="220">
        <f>ROUND(L135*K135,3)</f>
        <v>0</v>
      </c>
      <c r="BL135" s="20" t="s">
        <v>172</v>
      </c>
      <c r="BM135" s="20" t="s">
        <v>562</v>
      </c>
    </row>
    <row r="136" s="1" customFormat="1" ht="16.5" customHeight="1">
      <c r="B136" s="175"/>
      <c r="C136" s="221" t="s">
        <v>176</v>
      </c>
      <c r="D136" s="221" t="s">
        <v>158</v>
      </c>
      <c r="E136" s="222" t="s">
        <v>563</v>
      </c>
      <c r="F136" s="223" t="s">
        <v>564</v>
      </c>
      <c r="G136" s="223"/>
      <c r="H136" s="223"/>
      <c r="I136" s="223"/>
      <c r="J136" s="224" t="s">
        <v>161</v>
      </c>
      <c r="K136" s="225">
        <v>2.04</v>
      </c>
      <c r="L136" s="226">
        <v>0</v>
      </c>
      <c r="M136" s="226"/>
      <c r="N136" s="225">
        <f>ROUND(L136*K136,3)</f>
        <v>0</v>
      </c>
      <c r="O136" s="215"/>
      <c r="P136" s="215"/>
      <c r="Q136" s="215"/>
      <c r="R136" s="179"/>
      <c r="T136" s="217" t="s">
        <v>5</v>
      </c>
      <c r="U136" s="54" t="s">
        <v>44</v>
      </c>
      <c r="V136" s="45"/>
      <c r="W136" s="218">
        <f>V136*K136</f>
        <v>0</v>
      </c>
      <c r="X136" s="218">
        <v>0.19</v>
      </c>
      <c r="Y136" s="218">
        <f>X136*K136</f>
        <v>0.3876</v>
      </c>
      <c r="Z136" s="218">
        <v>0</v>
      </c>
      <c r="AA136" s="219">
        <f>Z136*K136</f>
        <v>0</v>
      </c>
      <c r="AR136" s="20" t="s">
        <v>184</v>
      </c>
      <c r="AT136" s="20" t="s">
        <v>158</v>
      </c>
      <c r="AU136" s="20" t="s">
        <v>130</v>
      </c>
      <c r="AY136" s="20" t="s">
        <v>151</v>
      </c>
      <c r="BE136" s="134">
        <f>IF(U136="základná",N136,0)</f>
        <v>0</v>
      </c>
      <c r="BF136" s="134">
        <f>IF(U136="znížená",N136,0)</f>
        <v>0</v>
      </c>
      <c r="BG136" s="134">
        <f>IF(U136="zákl. prenesená",N136,0)</f>
        <v>0</v>
      </c>
      <c r="BH136" s="134">
        <f>IF(U136="zníž. prenesená",N136,0)</f>
        <v>0</v>
      </c>
      <c r="BI136" s="134">
        <f>IF(U136="nulová",N136,0)</f>
        <v>0</v>
      </c>
      <c r="BJ136" s="20" t="s">
        <v>130</v>
      </c>
      <c r="BK136" s="220">
        <f>ROUND(L136*K136,3)</f>
        <v>0</v>
      </c>
      <c r="BL136" s="20" t="s">
        <v>172</v>
      </c>
      <c r="BM136" s="20" t="s">
        <v>565</v>
      </c>
    </row>
    <row r="137" s="9" customFormat="1" ht="29.88" customHeight="1">
      <c r="B137" s="197"/>
      <c r="C137" s="198"/>
      <c r="D137" s="208" t="s">
        <v>546</v>
      </c>
      <c r="E137" s="208"/>
      <c r="F137" s="208"/>
      <c r="G137" s="208"/>
      <c r="H137" s="208"/>
      <c r="I137" s="208"/>
      <c r="J137" s="208"/>
      <c r="K137" s="208"/>
      <c r="L137" s="208"/>
      <c r="M137" s="208"/>
      <c r="N137" s="227">
        <f>BK137</f>
        <v>0</v>
      </c>
      <c r="O137" s="228"/>
      <c r="P137" s="228"/>
      <c r="Q137" s="228"/>
      <c r="R137" s="201"/>
      <c r="T137" s="202"/>
      <c r="U137" s="198"/>
      <c r="V137" s="198"/>
      <c r="W137" s="203">
        <f>SUM(W138:W141)</f>
        <v>0</v>
      </c>
      <c r="X137" s="198"/>
      <c r="Y137" s="203">
        <f>SUM(Y138:Y141)</f>
        <v>0.95103379999999993</v>
      </c>
      <c r="Z137" s="198"/>
      <c r="AA137" s="204">
        <f>SUM(AA138:AA141)</f>
        <v>0</v>
      </c>
      <c r="AR137" s="205" t="s">
        <v>85</v>
      </c>
      <c r="AT137" s="206" t="s">
        <v>76</v>
      </c>
      <c r="AU137" s="206" t="s">
        <v>85</v>
      </c>
      <c r="AY137" s="205" t="s">
        <v>151</v>
      </c>
      <c r="BK137" s="207">
        <f>SUM(BK138:BK141)</f>
        <v>0</v>
      </c>
    </row>
    <row r="138" s="1" customFormat="1" ht="25.5" customHeight="1">
      <c r="B138" s="175"/>
      <c r="C138" s="211" t="s">
        <v>216</v>
      </c>
      <c r="D138" s="211" t="s">
        <v>152</v>
      </c>
      <c r="E138" s="212" t="s">
        <v>566</v>
      </c>
      <c r="F138" s="213" t="s">
        <v>567</v>
      </c>
      <c r="G138" s="213"/>
      <c r="H138" s="213"/>
      <c r="I138" s="213"/>
      <c r="J138" s="214" t="s">
        <v>223</v>
      </c>
      <c r="K138" s="215">
        <v>0.38</v>
      </c>
      <c r="L138" s="216">
        <v>0</v>
      </c>
      <c r="M138" s="216"/>
      <c r="N138" s="215">
        <f>ROUND(L138*K138,3)</f>
        <v>0</v>
      </c>
      <c r="O138" s="215"/>
      <c r="P138" s="215"/>
      <c r="Q138" s="215"/>
      <c r="R138" s="179"/>
      <c r="T138" s="217" t="s">
        <v>5</v>
      </c>
      <c r="U138" s="54" t="s">
        <v>44</v>
      </c>
      <c r="V138" s="45"/>
      <c r="W138" s="218">
        <f>V138*K138</f>
        <v>0</v>
      </c>
      <c r="X138" s="218">
        <v>1.01712</v>
      </c>
      <c r="Y138" s="218">
        <f>X138*K138</f>
        <v>0.3865056</v>
      </c>
      <c r="Z138" s="218">
        <v>0</v>
      </c>
      <c r="AA138" s="219">
        <f>Z138*K138</f>
        <v>0</v>
      </c>
      <c r="AR138" s="20" t="s">
        <v>172</v>
      </c>
      <c r="AT138" s="20" t="s">
        <v>152</v>
      </c>
      <c r="AU138" s="20" t="s">
        <v>130</v>
      </c>
      <c r="AY138" s="20" t="s">
        <v>151</v>
      </c>
      <c r="BE138" s="134">
        <f>IF(U138="základná",N138,0)</f>
        <v>0</v>
      </c>
      <c r="BF138" s="134">
        <f>IF(U138="znížená",N138,0)</f>
        <v>0</v>
      </c>
      <c r="BG138" s="134">
        <f>IF(U138="zákl. prenesená",N138,0)</f>
        <v>0</v>
      </c>
      <c r="BH138" s="134">
        <f>IF(U138="zníž. prenesená",N138,0)</f>
        <v>0</v>
      </c>
      <c r="BI138" s="134">
        <f>IF(U138="nulová",N138,0)</f>
        <v>0</v>
      </c>
      <c r="BJ138" s="20" t="s">
        <v>130</v>
      </c>
      <c r="BK138" s="220">
        <f>ROUND(L138*K138,3)</f>
        <v>0</v>
      </c>
      <c r="BL138" s="20" t="s">
        <v>172</v>
      </c>
      <c r="BM138" s="20" t="s">
        <v>568</v>
      </c>
    </row>
    <row r="139" s="1" customFormat="1" ht="38.25" customHeight="1">
      <c r="B139" s="175"/>
      <c r="C139" s="211" t="s">
        <v>205</v>
      </c>
      <c r="D139" s="211" t="s">
        <v>152</v>
      </c>
      <c r="E139" s="212" t="s">
        <v>569</v>
      </c>
      <c r="F139" s="213" t="s">
        <v>570</v>
      </c>
      <c r="G139" s="213"/>
      <c r="H139" s="213"/>
      <c r="I139" s="213"/>
      <c r="J139" s="214" t="s">
        <v>191</v>
      </c>
      <c r="K139" s="215">
        <v>5.5999999999999996</v>
      </c>
      <c r="L139" s="216">
        <v>0</v>
      </c>
      <c r="M139" s="216"/>
      <c r="N139" s="215">
        <f>ROUND(L139*K139,3)</f>
        <v>0</v>
      </c>
      <c r="O139" s="215"/>
      <c r="P139" s="215"/>
      <c r="Q139" s="215"/>
      <c r="R139" s="179"/>
      <c r="T139" s="217" t="s">
        <v>5</v>
      </c>
      <c r="U139" s="54" t="s">
        <v>44</v>
      </c>
      <c r="V139" s="45"/>
      <c r="W139" s="218">
        <f>V139*K139</f>
        <v>0</v>
      </c>
      <c r="X139" s="218">
        <v>0.094789999999999999</v>
      </c>
      <c r="Y139" s="218">
        <f>X139*K139</f>
        <v>0.53082399999999996</v>
      </c>
      <c r="Z139" s="218">
        <v>0</v>
      </c>
      <c r="AA139" s="219">
        <f>Z139*K139</f>
        <v>0</v>
      </c>
      <c r="AR139" s="20" t="s">
        <v>172</v>
      </c>
      <c r="AT139" s="20" t="s">
        <v>152</v>
      </c>
      <c r="AU139" s="20" t="s">
        <v>130</v>
      </c>
      <c r="AY139" s="20" t="s">
        <v>151</v>
      </c>
      <c r="BE139" s="134">
        <f>IF(U139="základná",N139,0)</f>
        <v>0</v>
      </c>
      <c r="BF139" s="134">
        <f>IF(U139="znížená",N139,0)</f>
        <v>0</v>
      </c>
      <c r="BG139" s="134">
        <f>IF(U139="zákl. prenesená",N139,0)</f>
        <v>0</v>
      </c>
      <c r="BH139" s="134">
        <f>IF(U139="zníž. prenesená",N139,0)</f>
        <v>0</v>
      </c>
      <c r="BI139" s="134">
        <f>IF(U139="nulová",N139,0)</f>
        <v>0</v>
      </c>
      <c r="BJ139" s="20" t="s">
        <v>130</v>
      </c>
      <c r="BK139" s="220">
        <f>ROUND(L139*K139,3)</f>
        <v>0</v>
      </c>
      <c r="BL139" s="20" t="s">
        <v>172</v>
      </c>
      <c r="BM139" s="20" t="s">
        <v>571</v>
      </c>
    </row>
    <row r="140" s="1" customFormat="1" ht="38.25" customHeight="1">
      <c r="B140" s="175"/>
      <c r="C140" s="211" t="s">
        <v>209</v>
      </c>
      <c r="D140" s="211" t="s">
        <v>152</v>
      </c>
      <c r="E140" s="212" t="s">
        <v>572</v>
      </c>
      <c r="F140" s="213" t="s">
        <v>573</v>
      </c>
      <c r="G140" s="213"/>
      <c r="H140" s="213"/>
      <c r="I140" s="213"/>
      <c r="J140" s="214" t="s">
        <v>361</v>
      </c>
      <c r="K140" s="215">
        <v>7.8200000000000003</v>
      </c>
      <c r="L140" s="216">
        <v>0</v>
      </c>
      <c r="M140" s="216"/>
      <c r="N140" s="215">
        <f>ROUND(L140*K140,3)</f>
        <v>0</v>
      </c>
      <c r="O140" s="215"/>
      <c r="P140" s="215"/>
      <c r="Q140" s="215"/>
      <c r="R140" s="179"/>
      <c r="T140" s="217" t="s">
        <v>5</v>
      </c>
      <c r="U140" s="54" t="s">
        <v>44</v>
      </c>
      <c r="V140" s="45"/>
      <c r="W140" s="218">
        <f>V140*K140</f>
        <v>0</v>
      </c>
      <c r="X140" s="218">
        <v>0.0043099999999999996</v>
      </c>
      <c r="Y140" s="218">
        <f>X140*K140</f>
        <v>0.033704199999999997</v>
      </c>
      <c r="Z140" s="218">
        <v>0</v>
      </c>
      <c r="AA140" s="219">
        <f>Z140*K140</f>
        <v>0</v>
      </c>
      <c r="AR140" s="20" t="s">
        <v>172</v>
      </c>
      <c r="AT140" s="20" t="s">
        <v>152</v>
      </c>
      <c r="AU140" s="20" t="s">
        <v>130</v>
      </c>
      <c r="AY140" s="20" t="s">
        <v>151</v>
      </c>
      <c r="BE140" s="134">
        <f>IF(U140="základná",N140,0)</f>
        <v>0</v>
      </c>
      <c r="BF140" s="134">
        <f>IF(U140="znížená",N140,0)</f>
        <v>0</v>
      </c>
      <c r="BG140" s="134">
        <f>IF(U140="zákl. prenesená",N140,0)</f>
        <v>0</v>
      </c>
      <c r="BH140" s="134">
        <f>IF(U140="zníž. prenesená",N140,0)</f>
        <v>0</v>
      </c>
      <c r="BI140" s="134">
        <f>IF(U140="nulová",N140,0)</f>
        <v>0</v>
      </c>
      <c r="BJ140" s="20" t="s">
        <v>130</v>
      </c>
      <c r="BK140" s="220">
        <f>ROUND(L140*K140,3)</f>
        <v>0</v>
      </c>
      <c r="BL140" s="20" t="s">
        <v>172</v>
      </c>
      <c r="BM140" s="20" t="s">
        <v>574</v>
      </c>
    </row>
    <row r="141" s="1" customFormat="1" ht="38.25" customHeight="1">
      <c r="B141" s="175"/>
      <c r="C141" s="211" t="s">
        <v>236</v>
      </c>
      <c r="D141" s="211" t="s">
        <v>152</v>
      </c>
      <c r="E141" s="212" t="s">
        <v>575</v>
      </c>
      <c r="F141" s="213" t="s">
        <v>576</v>
      </c>
      <c r="G141" s="213"/>
      <c r="H141" s="213"/>
      <c r="I141" s="213"/>
      <c r="J141" s="214" t="s">
        <v>361</v>
      </c>
      <c r="K141" s="215">
        <v>7.8200000000000003</v>
      </c>
      <c r="L141" s="216">
        <v>0</v>
      </c>
      <c r="M141" s="216"/>
      <c r="N141" s="215">
        <f>ROUND(L141*K141,3)</f>
        <v>0</v>
      </c>
      <c r="O141" s="215"/>
      <c r="P141" s="215"/>
      <c r="Q141" s="215"/>
      <c r="R141" s="179"/>
      <c r="T141" s="217" t="s">
        <v>5</v>
      </c>
      <c r="U141" s="54" t="s">
        <v>44</v>
      </c>
      <c r="V141" s="45"/>
      <c r="W141" s="218">
        <f>V141*K141</f>
        <v>0</v>
      </c>
      <c r="X141" s="218">
        <v>0</v>
      </c>
      <c r="Y141" s="218">
        <f>X141*K141</f>
        <v>0</v>
      </c>
      <c r="Z141" s="218">
        <v>0</v>
      </c>
      <c r="AA141" s="219">
        <f>Z141*K141</f>
        <v>0</v>
      </c>
      <c r="AR141" s="20" t="s">
        <v>172</v>
      </c>
      <c r="AT141" s="20" t="s">
        <v>152</v>
      </c>
      <c r="AU141" s="20" t="s">
        <v>130</v>
      </c>
      <c r="AY141" s="20" t="s">
        <v>151</v>
      </c>
      <c r="BE141" s="134">
        <f>IF(U141="základná",N141,0)</f>
        <v>0</v>
      </c>
      <c r="BF141" s="134">
        <f>IF(U141="znížená",N141,0)</f>
        <v>0</v>
      </c>
      <c r="BG141" s="134">
        <f>IF(U141="zákl. prenesená",N141,0)</f>
        <v>0</v>
      </c>
      <c r="BH141" s="134">
        <f>IF(U141="zníž. prenesená",N141,0)</f>
        <v>0</v>
      </c>
      <c r="BI141" s="134">
        <f>IF(U141="nulová",N141,0)</f>
        <v>0</v>
      </c>
      <c r="BJ141" s="20" t="s">
        <v>130</v>
      </c>
      <c r="BK141" s="220">
        <f>ROUND(L141*K141,3)</f>
        <v>0</v>
      </c>
      <c r="BL141" s="20" t="s">
        <v>172</v>
      </c>
      <c r="BM141" s="20" t="s">
        <v>577</v>
      </c>
    </row>
    <row r="142" s="9" customFormat="1" ht="29.88" customHeight="1">
      <c r="B142" s="197"/>
      <c r="C142" s="198"/>
      <c r="D142" s="208" t="s">
        <v>547</v>
      </c>
      <c r="E142" s="208"/>
      <c r="F142" s="208"/>
      <c r="G142" s="208"/>
      <c r="H142" s="208"/>
      <c r="I142" s="208"/>
      <c r="J142" s="208"/>
      <c r="K142" s="208"/>
      <c r="L142" s="208"/>
      <c r="M142" s="208"/>
      <c r="N142" s="227">
        <f>BK142</f>
        <v>0</v>
      </c>
      <c r="O142" s="228"/>
      <c r="P142" s="228"/>
      <c r="Q142" s="228"/>
      <c r="R142" s="201"/>
      <c r="T142" s="202"/>
      <c r="U142" s="198"/>
      <c r="V142" s="198"/>
      <c r="W142" s="203">
        <f>SUM(W143:W146)</f>
        <v>0</v>
      </c>
      <c r="X142" s="198"/>
      <c r="Y142" s="203">
        <f>SUM(Y143:Y146)</f>
        <v>1.8700626</v>
      </c>
      <c r="Z142" s="198"/>
      <c r="AA142" s="204">
        <f>SUM(AA143:AA146)</f>
        <v>0</v>
      </c>
      <c r="AR142" s="205" t="s">
        <v>85</v>
      </c>
      <c r="AT142" s="206" t="s">
        <v>76</v>
      </c>
      <c r="AU142" s="206" t="s">
        <v>85</v>
      </c>
      <c r="AY142" s="205" t="s">
        <v>151</v>
      </c>
      <c r="BK142" s="207">
        <f>SUM(BK143:BK146)</f>
        <v>0</v>
      </c>
    </row>
    <row r="143" s="1" customFormat="1" ht="38.25" customHeight="1">
      <c r="B143" s="175"/>
      <c r="C143" s="211" t="s">
        <v>168</v>
      </c>
      <c r="D143" s="211" t="s">
        <v>152</v>
      </c>
      <c r="E143" s="212" t="s">
        <v>578</v>
      </c>
      <c r="F143" s="213" t="s">
        <v>579</v>
      </c>
      <c r="G143" s="213"/>
      <c r="H143" s="213"/>
      <c r="I143" s="213"/>
      <c r="J143" s="214" t="s">
        <v>361</v>
      </c>
      <c r="K143" s="215">
        <v>11.58</v>
      </c>
      <c r="L143" s="216">
        <v>0</v>
      </c>
      <c r="M143" s="216"/>
      <c r="N143" s="215">
        <f>ROUND(L143*K143,3)</f>
        <v>0</v>
      </c>
      <c r="O143" s="215"/>
      <c r="P143" s="215"/>
      <c r="Q143" s="215"/>
      <c r="R143" s="179"/>
      <c r="T143" s="217" t="s">
        <v>5</v>
      </c>
      <c r="U143" s="54" t="s">
        <v>44</v>
      </c>
      <c r="V143" s="45"/>
      <c r="W143" s="218">
        <f>V143*K143</f>
        <v>0</v>
      </c>
      <c r="X143" s="218">
        <v>0.041329999999999999</v>
      </c>
      <c r="Y143" s="218">
        <f>X143*K143</f>
        <v>0.47860140000000001</v>
      </c>
      <c r="Z143" s="218">
        <v>0</v>
      </c>
      <c r="AA143" s="219">
        <f>Z143*K143</f>
        <v>0</v>
      </c>
      <c r="AR143" s="20" t="s">
        <v>172</v>
      </c>
      <c r="AT143" s="20" t="s">
        <v>152</v>
      </c>
      <c r="AU143" s="20" t="s">
        <v>130</v>
      </c>
      <c r="AY143" s="20" t="s">
        <v>151</v>
      </c>
      <c r="BE143" s="134">
        <f>IF(U143="základná",N143,0)</f>
        <v>0</v>
      </c>
      <c r="BF143" s="134">
        <f>IF(U143="znížená",N143,0)</f>
        <v>0</v>
      </c>
      <c r="BG143" s="134">
        <f>IF(U143="zákl. prenesená",N143,0)</f>
        <v>0</v>
      </c>
      <c r="BH143" s="134">
        <f>IF(U143="zníž. prenesená",N143,0)</f>
        <v>0</v>
      </c>
      <c r="BI143" s="134">
        <f>IF(U143="nulová",N143,0)</f>
        <v>0</v>
      </c>
      <c r="BJ143" s="20" t="s">
        <v>130</v>
      </c>
      <c r="BK143" s="220">
        <f>ROUND(L143*K143,3)</f>
        <v>0</v>
      </c>
      <c r="BL143" s="20" t="s">
        <v>172</v>
      </c>
      <c r="BM143" s="20" t="s">
        <v>580</v>
      </c>
    </row>
    <row r="144" s="1" customFormat="1" ht="16.5" customHeight="1">
      <c r="B144" s="175"/>
      <c r="C144" s="211" t="s">
        <v>225</v>
      </c>
      <c r="D144" s="211" t="s">
        <v>152</v>
      </c>
      <c r="E144" s="212" t="s">
        <v>581</v>
      </c>
      <c r="F144" s="213" t="s">
        <v>582</v>
      </c>
      <c r="G144" s="213"/>
      <c r="H144" s="213"/>
      <c r="I144" s="213"/>
      <c r="J144" s="214" t="s">
        <v>361</v>
      </c>
      <c r="K144" s="215">
        <v>30.495000000000001</v>
      </c>
      <c r="L144" s="216">
        <v>0</v>
      </c>
      <c r="M144" s="216"/>
      <c r="N144" s="215">
        <f>ROUND(L144*K144,3)</f>
        <v>0</v>
      </c>
      <c r="O144" s="215"/>
      <c r="P144" s="215"/>
      <c r="Q144" s="215"/>
      <c r="R144" s="179"/>
      <c r="T144" s="217" t="s">
        <v>5</v>
      </c>
      <c r="U144" s="54" t="s">
        <v>44</v>
      </c>
      <c r="V144" s="45"/>
      <c r="W144" s="218">
        <f>V144*K144</f>
        <v>0</v>
      </c>
      <c r="X144" s="218">
        <v>0.04376</v>
      </c>
      <c r="Y144" s="218">
        <f>X144*K144</f>
        <v>1.3344612</v>
      </c>
      <c r="Z144" s="218">
        <v>0</v>
      </c>
      <c r="AA144" s="219">
        <f>Z144*K144</f>
        <v>0</v>
      </c>
      <c r="AR144" s="20" t="s">
        <v>172</v>
      </c>
      <c r="AT144" s="20" t="s">
        <v>152</v>
      </c>
      <c r="AU144" s="20" t="s">
        <v>130</v>
      </c>
      <c r="AY144" s="20" t="s">
        <v>151</v>
      </c>
      <c r="BE144" s="134">
        <f>IF(U144="základná",N144,0)</f>
        <v>0</v>
      </c>
      <c r="BF144" s="134">
        <f>IF(U144="znížená",N144,0)</f>
        <v>0</v>
      </c>
      <c r="BG144" s="134">
        <f>IF(U144="zákl. prenesená",N144,0)</f>
        <v>0</v>
      </c>
      <c r="BH144" s="134">
        <f>IF(U144="zníž. prenesená",N144,0)</f>
        <v>0</v>
      </c>
      <c r="BI144" s="134">
        <f>IF(U144="nulová",N144,0)</f>
        <v>0</v>
      </c>
      <c r="BJ144" s="20" t="s">
        <v>130</v>
      </c>
      <c r="BK144" s="220">
        <f>ROUND(L144*K144,3)</f>
        <v>0</v>
      </c>
      <c r="BL144" s="20" t="s">
        <v>172</v>
      </c>
      <c r="BM144" s="20" t="s">
        <v>583</v>
      </c>
    </row>
    <row r="145" s="1" customFormat="1" ht="25.5" customHeight="1">
      <c r="B145" s="175"/>
      <c r="C145" s="211" t="s">
        <v>184</v>
      </c>
      <c r="D145" s="211" t="s">
        <v>152</v>
      </c>
      <c r="E145" s="212" t="s">
        <v>584</v>
      </c>
      <c r="F145" s="213" t="s">
        <v>585</v>
      </c>
      <c r="G145" s="213"/>
      <c r="H145" s="213"/>
      <c r="I145" s="213"/>
      <c r="J145" s="214" t="s">
        <v>161</v>
      </c>
      <c r="K145" s="215">
        <v>2</v>
      </c>
      <c r="L145" s="216">
        <v>0</v>
      </c>
      <c r="M145" s="216"/>
      <c r="N145" s="215">
        <f>ROUND(L145*K145,3)</f>
        <v>0</v>
      </c>
      <c r="O145" s="215"/>
      <c r="P145" s="215"/>
      <c r="Q145" s="215"/>
      <c r="R145" s="179"/>
      <c r="T145" s="217" t="s">
        <v>5</v>
      </c>
      <c r="U145" s="54" t="s">
        <v>44</v>
      </c>
      <c r="V145" s="45"/>
      <c r="W145" s="218">
        <f>V145*K145</f>
        <v>0</v>
      </c>
      <c r="X145" s="218">
        <v>0.017500000000000002</v>
      </c>
      <c r="Y145" s="218">
        <f>X145*K145</f>
        <v>0.035000000000000003</v>
      </c>
      <c r="Z145" s="218">
        <v>0</v>
      </c>
      <c r="AA145" s="219">
        <f>Z145*K145</f>
        <v>0</v>
      </c>
      <c r="AR145" s="20" t="s">
        <v>172</v>
      </c>
      <c r="AT145" s="20" t="s">
        <v>152</v>
      </c>
      <c r="AU145" s="20" t="s">
        <v>130</v>
      </c>
      <c r="AY145" s="20" t="s">
        <v>151</v>
      </c>
      <c r="BE145" s="134">
        <f>IF(U145="základná",N145,0)</f>
        <v>0</v>
      </c>
      <c r="BF145" s="134">
        <f>IF(U145="znížená",N145,0)</f>
        <v>0</v>
      </c>
      <c r="BG145" s="134">
        <f>IF(U145="zákl. prenesená",N145,0)</f>
        <v>0</v>
      </c>
      <c r="BH145" s="134">
        <f>IF(U145="zníž. prenesená",N145,0)</f>
        <v>0</v>
      </c>
      <c r="BI145" s="134">
        <f>IF(U145="nulová",N145,0)</f>
        <v>0</v>
      </c>
      <c r="BJ145" s="20" t="s">
        <v>130</v>
      </c>
      <c r="BK145" s="220">
        <f>ROUND(L145*K145,3)</f>
        <v>0</v>
      </c>
      <c r="BL145" s="20" t="s">
        <v>172</v>
      </c>
      <c r="BM145" s="20" t="s">
        <v>586</v>
      </c>
    </row>
    <row r="146" s="1" customFormat="1" ht="16.5" customHeight="1">
      <c r="B146" s="175"/>
      <c r="C146" s="221" t="s">
        <v>428</v>
      </c>
      <c r="D146" s="221" t="s">
        <v>158</v>
      </c>
      <c r="E146" s="222" t="s">
        <v>587</v>
      </c>
      <c r="F146" s="223" t="s">
        <v>588</v>
      </c>
      <c r="G146" s="223"/>
      <c r="H146" s="223"/>
      <c r="I146" s="223"/>
      <c r="J146" s="224" t="s">
        <v>161</v>
      </c>
      <c r="K146" s="225">
        <v>2</v>
      </c>
      <c r="L146" s="226">
        <v>0</v>
      </c>
      <c r="M146" s="226"/>
      <c r="N146" s="225">
        <f>ROUND(L146*K146,3)</f>
        <v>0</v>
      </c>
      <c r="O146" s="215"/>
      <c r="P146" s="215"/>
      <c r="Q146" s="215"/>
      <c r="R146" s="179"/>
      <c r="T146" s="217" t="s">
        <v>5</v>
      </c>
      <c r="U146" s="54" t="s">
        <v>44</v>
      </c>
      <c r="V146" s="45"/>
      <c r="W146" s="218">
        <f>V146*K146</f>
        <v>0</v>
      </c>
      <c r="X146" s="218">
        <v>0.010999999999999999</v>
      </c>
      <c r="Y146" s="218">
        <f>X146*K146</f>
        <v>0.021999999999999999</v>
      </c>
      <c r="Z146" s="218">
        <v>0</v>
      </c>
      <c r="AA146" s="219">
        <f>Z146*K146</f>
        <v>0</v>
      </c>
      <c r="AR146" s="20" t="s">
        <v>184</v>
      </c>
      <c r="AT146" s="20" t="s">
        <v>158</v>
      </c>
      <c r="AU146" s="20" t="s">
        <v>130</v>
      </c>
      <c r="AY146" s="20" t="s">
        <v>151</v>
      </c>
      <c r="BE146" s="134">
        <f>IF(U146="základná",N146,0)</f>
        <v>0</v>
      </c>
      <c r="BF146" s="134">
        <f>IF(U146="znížená",N146,0)</f>
        <v>0</v>
      </c>
      <c r="BG146" s="134">
        <f>IF(U146="zákl. prenesená",N146,0)</f>
        <v>0</v>
      </c>
      <c r="BH146" s="134">
        <f>IF(U146="zníž. prenesená",N146,0)</f>
        <v>0</v>
      </c>
      <c r="BI146" s="134">
        <f>IF(U146="nulová",N146,0)</f>
        <v>0</v>
      </c>
      <c r="BJ146" s="20" t="s">
        <v>130</v>
      </c>
      <c r="BK146" s="220">
        <f>ROUND(L146*K146,3)</f>
        <v>0</v>
      </c>
      <c r="BL146" s="20" t="s">
        <v>172</v>
      </c>
      <c r="BM146" s="20" t="s">
        <v>589</v>
      </c>
    </row>
    <row r="147" s="9" customFormat="1" ht="29.88" customHeight="1">
      <c r="B147" s="197"/>
      <c r="C147" s="198"/>
      <c r="D147" s="208" t="s">
        <v>310</v>
      </c>
      <c r="E147" s="208"/>
      <c r="F147" s="208"/>
      <c r="G147" s="208"/>
      <c r="H147" s="208"/>
      <c r="I147" s="208"/>
      <c r="J147" s="208"/>
      <c r="K147" s="208"/>
      <c r="L147" s="208"/>
      <c r="M147" s="208"/>
      <c r="N147" s="227">
        <f>BK147</f>
        <v>0</v>
      </c>
      <c r="O147" s="228"/>
      <c r="P147" s="228"/>
      <c r="Q147" s="228"/>
      <c r="R147" s="201"/>
      <c r="T147" s="202"/>
      <c r="U147" s="198"/>
      <c r="V147" s="198"/>
      <c r="W147" s="203">
        <f>SUM(W148:W156)</f>
        <v>0</v>
      </c>
      <c r="X147" s="198"/>
      <c r="Y147" s="203">
        <f>SUM(Y148:Y156)</f>
        <v>0</v>
      </c>
      <c r="Z147" s="198"/>
      <c r="AA147" s="204">
        <f>SUM(AA148:AA156)</f>
        <v>7.6793000000000005</v>
      </c>
      <c r="AR147" s="205" t="s">
        <v>85</v>
      </c>
      <c r="AT147" s="206" t="s">
        <v>76</v>
      </c>
      <c r="AU147" s="206" t="s">
        <v>85</v>
      </c>
      <c r="AY147" s="205" t="s">
        <v>151</v>
      </c>
      <c r="BK147" s="207">
        <f>SUM(BK148:BK156)</f>
        <v>0</v>
      </c>
    </row>
    <row r="148" s="1" customFormat="1" ht="25.5" customHeight="1">
      <c r="B148" s="175"/>
      <c r="C148" s="211" t="s">
        <v>85</v>
      </c>
      <c r="D148" s="211" t="s">
        <v>152</v>
      </c>
      <c r="E148" s="212" t="s">
        <v>590</v>
      </c>
      <c r="F148" s="213" t="s">
        <v>591</v>
      </c>
      <c r="G148" s="213"/>
      <c r="H148" s="213"/>
      <c r="I148" s="213"/>
      <c r="J148" s="214" t="s">
        <v>318</v>
      </c>
      <c r="K148" s="215">
        <v>2.8199999999999998</v>
      </c>
      <c r="L148" s="216">
        <v>0</v>
      </c>
      <c r="M148" s="216"/>
      <c r="N148" s="215">
        <f>ROUND(L148*K148,3)</f>
        <v>0</v>
      </c>
      <c r="O148" s="215"/>
      <c r="P148" s="215"/>
      <c r="Q148" s="215"/>
      <c r="R148" s="179"/>
      <c r="T148" s="217" t="s">
        <v>5</v>
      </c>
      <c r="U148" s="54" t="s">
        <v>44</v>
      </c>
      <c r="V148" s="45"/>
      <c r="W148" s="218">
        <f>V148*K148</f>
        <v>0</v>
      </c>
      <c r="X148" s="218">
        <v>0</v>
      </c>
      <c r="Y148" s="218">
        <f>X148*K148</f>
        <v>0</v>
      </c>
      <c r="Z148" s="218">
        <v>2.2000000000000002</v>
      </c>
      <c r="AA148" s="219">
        <f>Z148*K148</f>
        <v>6.2039999999999997</v>
      </c>
      <c r="AR148" s="20" t="s">
        <v>172</v>
      </c>
      <c r="AT148" s="20" t="s">
        <v>152</v>
      </c>
      <c r="AU148" s="20" t="s">
        <v>130</v>
      </c>
      <c r="AY148" s="20" t="s">
        <v>151</v>
      </c>
      <c r="BE148" s="134">
        <f>IF(U148="základná",N148,0)</f>
        <v>0</v>
      </c>
      <c r="BF148" s="134">
        <f>IF(U148="znížená",N148,0)</f>
        <v>0</v>
      </c>
      <c r="BG148" s="134">
        <f>IF(U148="zákl. prenesená",N148,0)</f>
        <v>0</v>
      </c>
      <c r="BH148" s="134">
        <f>IF(U148="zníž. prenesená",N148,0)</f>
        <v>0</v>
      </c>
      <c r="BI148" s="134">
        <f>IF(U148="nulová",N148,0)</f>
        <v>0</v>
      </c>
      <c r="BJ148" s="20" t="s">
        <v>130</v>
      </c>
      <c r="BK148" s="220">
        <f>ROUND(L148*K148,3)</f>
        <v>0</v>
      </c>
      <c r="BL148" s="20" t="s">
        <v>172</v>
      </c>
      <c r="BM148" s="20" t="s">
        <v>592</v>
      </c>
    </row>
    <row r="149" s="1" customFormat="1" ht="25.5" customHeight="1">
      <c r="B149" s="175"/>
      <c r="C149" s="211" t="s">
        <v>130</v>
      </c>
      <c r="D149" s="211" t="s">
        <v>152</v>
      </c>
      <c r="E149" s="212" t="s">
        <v>593</v>
      </c>
      <c r="F149" s="213" t="s">
        <v>594</v>
      </c>
      <c r="G149" s="213"/>
      <c r="H149" s="213"/>
      <c r="I149" s="213"/>
      <c r="J149" s="214" t="s">
        <v>361</v>
      </c>
      <c r="K149" s="215">
        <v>15.85</v>
      </c>
      <c r="L149" s="216">
        <v>0</v>
      </c>
      <c r="M149" s="216"/>
      <c r="N149" s="215">
        <f>ROUND(L149*K149,3)</f>
        <v>0</v>
      </c>
      <c r="O149" s="215"/>
      <c r="P149" s="215"/>
      <c r="Q149" s="215"/>
      <c r="R149" s="179"/>
      <c r="T149" s="217" t="s">
        <v>5</v>
      </c>
      <c r="U149" s="54" t="s">
        <v>44</v>
      </c>
      <c r="V149" s="45"/>
      <c r="W149" s="218">
        <f>V149*K149</f>
        <v>0</v>
      </c>
      <c r="X149" s="218">
        <v>0</v>
      </c>
      <c r="Y149" s="218">
        <f>X149*K149</f>
        <v>0</v>
      </c>
      <c r="Z149" s="218">
        <v>0.082000000000000003</v>
      </c>
      <c r="AA149" s="219">
        <f>Z149*K149</f>
        <v>1.2997000000000001</v>
      </c>
      <c r="AR149" s="20" t="s">
        <v>172</v>
      </c>
      <c r="AT149" s="20" t="s">
        <v>152</v>
      </c>
      <c r="AU149" s="20" t="s">
        <v>130</v>
      </c>
      <c r="AY149" s="20" t="s">
        <v>151</v>
      </c>
      <c r="BE149" s="134">
        <f>IF(U149="základná",N149,0)</f>
        <v>0</v>
      </c>
      <c r="BF149" s="134">
        <f>IF(U149="znížená",N149,0)</f>
        <v>0</v>
      </c>
      <c r="BG149" s="134">
        <f>IF(U149="zákl. prenesená",N149,0)</f>
        <v>0</v>
      </c>
      <c r="BH149" s="134">
        <f>IF(U149="zníž. prenesená",N149,0)</f>
        <v>0</v>
      </c>
      <c r="BI149" s="134">
        <f>IF(U149="nulová",N149,0)</f>
        <v>0</v>
      </c>
      <c r="BJ149" s="20" t="s">
        <v>130</v>
      </c>
      <c r="BK149" s="220">
        <f>ROUND(L149*K149,3)</f>
        <v>0</v>
      </c>
      <c r="BL149" s="20" t="s">
        <v>172</v>
      </c>
      <c r="BM149" s="20" t="s">
        <v>595</v>
      </c>
    </row>
    <row r="150" s="1" customFormat="1" ht="25.5" customHeight="1">
      <c r="B150" s="175"/>
      <c r="C150" s="211" t="s">
        <v>164</v>
      </c>
      <c r="D150" s="211" t="s">
        <v>152</v>
      </c>
      <c r="E150" s="212" t="s">
        <v>596</v>
      </c>
      <c r="F150" s="213" t="s">
        <v>597</v>
      </c>
      <c r="G150" s="213"/>
      <c r="H150" s="213"/>
      <c r="I150" s="213"/>
      <c r="J150" s="214" t="s">
        <v>361</v>
      </c>
      <c r="K150" s="215">
        <v>1.6000000000000001</v>
      </c>
      <c r="L150" s="216">
        <v>0</v>
      </c>
      <c r="M150" s="216"/>
      <c r="N150" s="215">
        <f>ROUND(L150*K150,3)</f>
        <v>0</v>
      </c>
      <c r="O150" s="215"/>
      <c r="P150" s="215"/>
      <c r="Q150" s="215"/>
      <c r="R150" s="179"/>
      <c r="T150" s="217" t="s">
        <v>5</v>
      </c>
      <c r="U150" s="54" t="s">
        <v>44</v>
      </c>
      <c r="V150" s="45"/>
      <c r="W150" s="218">
        <f>V150*K150</f>
        <v>0</v>
      </c>
      <c r="X150" s="218">
        <v>0</v>
      </c>
      <c r="Y150" s="218">
        <f>X150*K150</f>
        <v>0</v>
      </c>
      <c r="Z150" s="218">
        <v>0.075999999999999998</v>
      </c>
      <c r="AA150" s="219">
        <f>Z150*K150</f>
        <v>0.1216</v>
      </c>
      <c r="AR150" s="20" t="s">
        <v>172</v>
      </c>
      <c r="AT150" s="20" t="s">
        <v>152</v>
      </c>
      <c r="AU150" s="20" t="s">
        <v>130</v>
      </c>
      <c r="AY150" s="20" t="s">
        <v>151</v>
      </c>
      <c r="BE150" s="134">
        <f>IF(U150="základná",N150,0)</f>
        <v>0</v>
      </c>
      <c r="BF150" s="134">
        <f>IF(U150="znížená",N150,0)</f>
        <v>0</v>
      </c>
      <c r="BG150" s="134">
        <f>IF(U150="zákl. prenesená",N150,0)</f>
        <v>0</v>
      </c>
      <c r="BH150" s="134">
        <f>IF(U150="zníž. prenesená",N150,0)</f>
        <v>0</v>
      </c>
      <c r="BI150" s="134">
        <f>IF(U150="nulová",N150,0)</f>
        <v>0</v>
      </c>
      <c r="BJ150" s="20" t="s">
        <v>130</v>
      </c>
      <c r="BK150" s="220">
        <f>ROUND(L150*K150,3)</f>
        <v>0</v>
      </c>
      <c r="BL150" s="20" t="s">
        <v>172</v>
      </c>
      <c r="BM150" s="20" t="s">
        <v>598</v>
      </c>
    </row>
    <row r="151" s="1" customFormat="1" ht="38.25" customHeight="1">
      <c r="B151" s="175"/>
      <c r="C151" s="211" t="s">
        <v>162</v>
      </c>
      <c r="D151" s="211" t="s">
        <v>152</v>
      </c>
      <c r="E151" s="212" t="s">
        <v>599</v>
      </c>
      <c r="F151" s="213" t="s">
        <v>600</v>
      </c>
      <c r="G151" s="213"/>
      <c r="H151" s="213"/>
      <c r="I151" s="213"/>
      <c r="J151" s="214" t="s">
        <v>155</v>
      </c>
      <c r="K151" s="215">
        <v>2</v>
      </c>
      <c r="L151" s="216">
        <v>0</v>
      </c>
      <c r="M151" s="216"/>
      <c r="N151" s="215">
        <f>ROUND(L151*K151,3)</f>
        <v>0</v>
      </c>
      <c r="O151" s="215"/>
      <c r="P151" s="215"/>
      <c r="Q151" s="215"/>
      <c r="R151" s="179"/>
      <c r="T151" s="217" t="s">
        <v>5</v>
      </c>
      <c r="U151" s="54" t="s">
        <v>44</v>
      </c>
      <c r="V151" s="45"/>
      <c r="W151" s="218">
        <f>V151*K151</f>
        <v>0</v>
      </c>
      <c r="X151" s="218">
        <v>0</v>
      </c>
      <c r="Y151" s="218">
        <f>X151*K151</f>
        <v>0</v>
      </c>
      <c r="Z151" s="218">
        <v>0.027</v>
      </c>
      <c r="AA151" s="219">
        <f>Z151*K151</f>
        <v>0.053999999999999999</v>
      </c>
      <c r="AR151" s="20" t="s">
        <v>172</v>
      </c>
      <c r="AT151" s="20" t="s">
        <v>152</v>
      </c>
      <c r="AU151" s="20" t="s">
        <v>130</v>
      </c>
      <c r="AY151" s="20" t="s">
        <v>151</v>
      </c>
      <c r="BE151" s="134">
        <f>IF(U151="základná",N151,0)</f>
        <v>0</v>
      </c>
      <c r="BF151" s="134">
        <f>IF(U151="znížená",N151,0)</f>
        <v>0</v>
      </c>
      <c r="BG151" s="134">
        <f>IF(U151="zákl. prenesená",N151,0)</f>
        <v>0</v>
      </c>
      <c r="BH151" s="134">
        <f>IF(U151="zníž. prenesená",N151,0)</f>
        <v>0</v>
      </c>
      <c r="BI151" s="134">
        <f>IF(U151="nulová",N151,0)</f>
        <v>0</v>
      </c>
      <c r="BJ151" s="20" t="s">
        <v>130</v>
      </c>
      <c r="BK151" s="220">
        <f>ROUND(L151*K151,3)</f>
        <v>0</v>
      </c>
      <c r="BL151" s="20" t="s">
        <v>172</v>
      </c>
      <c r="BM151" s="20" t="s">
        <v>601</v>
      </c>
    </row>
    <row r="152" s="1" customFormat="1" ht="25.5" customHeight="1">
      <c r="B152" s="175"/>
      <c r="C152" s="211" t="s">
        <v>256</v>
      </c>
      <c r="D152" s="211" t="s">
        <v>152</v>
      </c>
      <c r="E152" s="212" t="s">
        <v>411</v>
      </c>
      <c r="F152" s="213" t="s">
        <v>412</v>
      </c>
      <c r="G152" s="213"/>
      <c r="H152" s="213"/>
      <c r="I152" s="213"/>
      <c r="J152" s="214" t="s">
        <v>223</v>
      </c>
      <c r="K152" s="215">
        <v>7.6790000000000003</v>
      </c>
      <c r="L152" s="216">
        <v>0</v>
      </c>
      <c r="M152" s="216"/>
      <c r="N152" s="215">
        <f>ROUND(L152*K152,3)</f>
        <v>0</v>
      </c>
      <c r="O152" s="215"/>
      <c r="P152" s="215"/>
      <c r="Q152" s="215"/>
      <c r="R152" s="179"/>
      <c r="T152" s="217" t="s">
        <v>5</v>
      </c>
      <c r="U152" s="54" t="s">
        <v>44</v>
      </c>
      <c r="V152" s="45"/>
      <c r="W152" s="218">
        <f>V152*K152</f>
        <v>0</v>
      </c>
      <c r="X152" s="218">
        <v>0</v>
      </c>
      <c r="Y152" s="218">
        <f>X152*K152</f>
        <v>0</v>
      </c>
      <c r="Z152" s="218">
        <v>0</v>
      </c>
      <c r="AA152" s="219">
        <f>Z152*K152</f>
        <v>0</v>
      </c>
      <c r="AR152" s="20" t="s">
        <v>172</v>
      </c>
      <c r="AT152" s="20" t="s">
        <v>152</v>
      </c>
      <c r="AU152" s="20" t="s">
        <v>130</v>
      </c>
      <c r="AY152" s="20" t="s">
        <v>151</v>
      </c>
      <c r="BE152" s="134">
        <f>IF(U152="základná",N152,0)</f>
        <v>0</v>
      </c>
      <c r="BF152" s="134">
        <f>IF(U152="znížená",N152,0)</f>
        <v>0</v>
      </c>
      <c r="BG152" s="134">
        <f>IF(U152="zákl. prenesená",N152,0)</f>
        <v>0</v>
      </c>
      <c r="BH152" s="134">
        <f>IF(U152="zníž. prenesená",N152,0)</f>
        <v>0</v>
      </c>
      <c r="BI152" s="134">
        <f>IF(U152="nulová",N152,0)</f>
        <v>0</v>
      </c>
      <c r="BJ152" s="20" t="s">
        <v>130</v>
      </c>
      <c r="BK152" s="220">
        <f>ROUND(L152*K152,3)</f>
        <v>0</v>
      </c>
      <c r="BL152" s="20" t="s">
        <v>172</v>
      </c>
      <c r="BM152" s="20" t="s">
        <v>602</v>
      </c>
    </row>
    <row r="153" s="1" customFormat="1" ht="25.5" customHeight="1">
      <c r="B153" s="175"/>
      <c r="C153" s="211" t="s">
        <v>260</v>
      </c>
      <c r="D153" s="211" t="s">
        <v>152</v>
      </c>
      <c r="E153" s="212" t="s">
        <v>415</v>
      </c>
      <c r="F153" s="213" t="s">
        <v>603</v>
      </c>
      <c r="G153" s="213"/>
      <c r="H153" s="213"/>
      <c r="I153" s="213"/>
      <c r="J153" s="214" t="s">
        <v>223</v>
      </c>
      <c r="K153" s="215">
        <v>152.5</v>
      </c>
      <c r="L153" s="216">
        <v>0</v>
      </c>
      <c r="M153" s="216"/>
      <c r="N153" s="215">
        <f>ROUND(L153*K153,3)</f>
        <v>0</v>
      </c>
      <c r="O153" s="215"/>
      <c r="P153" s="215"/>
      <c r="Q153" s="215"/>
      <c r="R153" s="179"/>
      <c r="T153" s="217" t="s">
        <v>5</v>
      </c>
      <c r="U153" s="54" t="s">
        <v>44</v>
      </c>
      <c r="V153" s="45"/>
      <c r="W153" s="218">
        <f>V153*K153</f>
        <v>0</v>
      </c>
      <c r="X153" s="218">
        <v>0</v>
      </c>
      <c r="Y153" s="218">
        <f>X153*K153</f>
        <v>0</v>
      </c>
      <c r="Z153" s="218">
        <v>0</v>
      </c>
      <c r="AA153" s="219">
        <f>Z153*K153</f>
        <v>0</v>
      </c>
      <c r="AR153" s="20" t="s">
        <v>172</v>
      </c>
      <c r="AT153" s="20" t="s">
        <v>152</v>
      </c>
      <c r="AU153" s="20" t="s">
        <v>130</v>
      </c>
      <c r="AY153" s="20" t="s">
        <v>151</v>
      </c>
      <c r="BE153" s="134">
        <f>IF(U153="základná",N153,0)</f>
        <v>0</v>
      </c>
      <c r="BF153" s="134">
        <f>IF(U153="znížená",N153,0)</f>
        <v>0</v>
      </c>
      <c r="BG153" s="134">
        <f>IF(U153="zákl. prenesená",N153,0)</f>
        <v>0</v>
      </c>
      <c r="BH153" s="134">
        <f>IF(U153="zníž. prenesená",N153,0)</f>
        <v>0</v>
      </c>
      <c r="BI153" s="134">
        <f>IF(U153="nulová",N153,0)</f>
        <v>0</v>
      </c>
      <c r="BJ153" s="20" t="s">
        <v>130</v>
      </c>
      <c r="BK153" s="220">
        <f>ROUND(L153*K153,3)</f>
        <v>0</v>
      </c>
      <c r="BL153" s="20" t="s">
        <v>172</v>
      </c>
      <c r="BM153" s="20" t="s">
        <v>604</v>
      </c>
    </row>
    <row r="154" s="1" customFormat="1" ht="25.5" customHeight="1">
      <c r="B154" s="175"/>
      <c r="C154" s="211" t="s">
        <v>264</v>
      </c>
      <c r="D154" s="211" t="s">
        <v>152</v>
      </c>
      <c r="E154" s="212" t="s">
        <v>605</v>
      </c>
      <c r="F154" s="213" t="s">
        <v>606</v>
      </c>
      <c r="G154" s="213"/>
      <c r="H154" s="213"/>
      <c r="I154" s="213"/>
      <c r="J154" s="214" t="s">
        <v>223</v>
      </c>
      <c r="K154" s="215">
        <v>7.6790000000000003</v>
      </c>
      <c r="L154" s="216">
        <v>0</v>
      </c>
      <c r="M154" s="216"/>
      <c r="N154" s="215">
        <f>ROUND(L154*K154,3)</f>
        <v>0</v>
      </c>
      <c r="O154" s="215"/>
      <c r="P154" s="215"/>
      <c r="Q154" s="215"/>
      <c r="R154" s="179"/>
      <c r="T154" s="217" t="s">
        <v>5</v>
      </c>
      <c r="U154" s="54" t="s">
        <v>44</v>
      </c>
      <c r="V154" s="45"/>
      <c r="W154" s="218">
        <f>V154*K154</f>
        <v>0</v>
      </c>
      <c r="X154" s="218">
        <v>0</v>
      </c>
      <c r="Y154" s="218">
        <f>X154*K154</f>
        <v>0</v>
      </c>
      <c r="Z154" s="218">
        <v>0</v>
      </c>
      <c r="AA154" s="219">
        <f>Z154*K154</f>
        <v>0</v>
      </c>
      <c r="AR154" s="20" t="s">
        <v>172</v>
      </c>
      <c r="AT154" s="20" t="s">
        <v>152</v>
      </c>
      <c r="AU154" s="20" t="s">
        <v>130</v>
      </c>
      <c r="AY154" s="20" t="s">
        <v>151</v>
      </c>
      <c r="BE154" s="134">
        <f>IF(U154="základná",N154,0)</f>
        <v>0</v>
      </c>
      <c r="BF154" s="134">
        <f>IF(U154="znížená",N154,0)</f>
        <v>0</v>
      </c>
      <c r="BG154" s="134">
        <f>IF(U154="zákl. prenesená",N154,0)</f>
        <v>0</v>
      </c>
      <c r="BH154" s="134">
        <f>IF(U154="zníž. prenesená",N154,0)</f>
        <v>0</v>
      </c>
      <c r="BI154" s="134">
        <f>IF(U154="nulová",N154,0)</f>
        <v>0</v>
      </c>
      <c r="BJ154" s="20" t="s">
        <v>130</v>
      </c>
      <c r="BK154" s="220">
        <f>ROUND(L154*K154,3)</f>
        <v>0</v>
      </c>
      <c r="BL154" s="20" t="s">
        <v>172</v>
      </c>
      <c r="BM154" s="20" t="s">
        <v>607</v>
      </c>
    </row>
    <row r="155" s="1" customFormat="1" ht="38.25" customHeight="1">
      <c r="B155" s="175"/>
      <c r="C155" s="211" t="s">
        <v>268</v>
      </c>
      <c r="D155" s="211" t="s">
        <v>152</v>
      </c>
      <c r="E155" s="212" t="s">
        <v>608</v>
      </c>
      <c r="F155" s="213" t="s">
        <v>609</v>
      </c>
      <c r="G155" s="213"/>
      <c r="H155" s="213"/>
      <c r="I155" s="213"/>
      <c r="J155" s="214" t="s">
        <v>223</v>
      </c>
      <c r="K155" s="215">
        <v>76.25</v>
      </c>
      <c r="L155" s="216">
        <v>0</v>
      </c>
      <c r="M155" s="216"/>
      <c r="N155" s="215">
        <f>ROUND(L155*K155,3)</f>
        <v>0</v>
      </c>
      <c r="O155" s="215"/>
      <c r="P155" s="215"/>
      <c r="Q155" s="215"/>
      <c r="R155" s="179"/>
      <c r="T155" s="217" t="s">
        <v>5</v>
      </c>
      <c r="U155" s="54" t="s">
        <v>44</v>
      </c>
      <c r="V155" s="45"/>
      <c r="W155" s="218">
        <f>V155*K155</f>
        <v>0</v>
      </c>
      <c r="X155" s="218">
        <v>0</v>
      </c>
      <c r="Y155" s="218">
        <f>X155*K155</f>
        <v>0</v>
      </c>
      <c r="Z155" s="218">
        <v>0</v>
      </c>
      <c r="AA155" s="219">
        <f>Z155*K155</f>
        <v>0</v>
      </c>
      <c r="AR155" s="20" t="s">
        <v>172</v>
      </c>
      <c r="AT155" s="20" t="s">
        <v>152</v>
      </c>
      <c r="AU155" s="20" t="s">
        <v>130</v>
      </c>
      <c r="AY155" s="20" t="s">
        <v>151</v>
      </c>
      <c r="BE155" s="134">
        <f>IF(U155="základná",N155,0)</f>
        <v>0</v>
      </c>
      <c r="BF155" s="134">
        <f>IF(U155="znížená",N155,0)</f>
        <v>0</v>
      </c>
      <c r="BG155" s="134">
        <f>IF(U155="zákl. prenesená",N155,0)</f>
        <v>0</v>
      </c>
      <c r="BH155" s="134">
        <f>IF(U155="zníž. prenesená",N155,0)</f>
        <v>0</v>
      </c>
      <c r="BI155" s="134">
        <f>IF(U155="nulová",N155,0)</f>
        <v>0</v>
      </c>
      <c r="BJ155" s="20" t="s">
        <v>130</v>
      </c>
      <c r="BK155" s="220">
        <f>ROUND(L155*K155,3)</f>
        <v>0</v>
      </c>
      <c r="BL155" s="20" t="s">
        <v>172</v>
      </c>
      <c r="BM155" s="20" t="s">
        <v>610</v>
      </c>
    </row>
    <row r="156" s="1" customFormat="1" ht="25.5" customHeight="1">
      <c r="B156" s="175"/>
      <c r="C156" s="211" t="s">
        <v>272</v>
      </c>
      <c r="D156" s="211" t="s">
        <v>152</v>
      </c>
      <c r="E156" s="212" t="s">
        <v>419</v>
      </c>
      <c r="F156" s="213" t="s">
        <v>420</v>
      </c>
      <c r="G156" s="213"/>
      <c r="H156" s="213"/>
      <c r="I156" s="213"/>
      <c r="J156" s="214" t="s">
        <v>223</v>
      </c>
      <c r="K156" s="215">
        <v>7.6790000000000003</v>
      </c>
      <c r="L156" s="216">
        <v>0</v>
      </c>
      <c r="M156" s="216"/>
      <c r="N156" s="215">
        <f>ROUND(L156*K156,3)</f>
        <v>0</v>
      </c>
      <c r="O156" s="215"/>
      <c r="P156" s="215"/>
      <c r="Q156" s="215"/>
      <c r="R156" s="179"/>
      <c r="T156" s="217" t="s">
        <v>5</v>
      </c>
      <c r="U156" s="54" t="s">
        <v>44</v>
      </c>
      <c r="V156" s="45"/>
      <c r="W156" s="218">
        <f>V156*K156</f>
        <v>0</v>
      </c>
      <c r="X156" s="218">
        <v>0</v>
      </c>
      <c r="Y156" s="218">
        <f>X156*K156</f>
        <v>0</v>
      </c>
      <c r="Z156" s="218">
        <v>0</v>
      </c>
      <c r="AA156" s="219">
        <f>Z156*K156</f>
        <v>0</v>
      </c>
      <c r="AR156" s="20" t="s">
        <v>172</v>
      </c>
      <c r="AT156" s="20" t="s">
        <v>152</v>
      </c>
      <c r="AU156" s="20" t="s">
        <v>130</v>
      </c>
      <c r="AY156" s="20" t="s">
        <v>151</v>
      </c>
      <c r="BE156" s="134">
        <f>IF(U156="základná",N156,0)</f>
        <v>0</v>
      </c>
      <c r="BF156" s="134">
        <f>IF(U156="znížená",N156,0)</f>
        <v>0</v>
      </c>
      <c r="BG156" s="134">
        <f>IF(U156="zákl. prenesená",N156,0)</f>
        <v>0</v>
      </c>
      <c r="BH156" s="134">
        <f>IF(U156="zníž. prenesená",N156,0)</f>
        <v>0</v>
      </c>
      <c r="BI156" s="134">
        <f>IF(U156="nulová",N156,0)</f>
        <v>0</v>
      </c>
      <c r="BJ156" s="20" t="s">
        <v>130</v>
      </c>
      <c r="BK156" s="220">
        <f>ROUND(L156*K156,3)</f>
        <v>0</v>
      </c>
      <c r="BL156" s="20" t="s">
        <v>172</v>
      </c>
      <c r="BM156" s="20" t="s">
        <v>611</v>
      </c>
    </row>
    <row r="157" s="9" customFormat="1" ht="29.88" customHeight="1">
      <c r="B157" s="197"/>
      <c r="C157" s="198"/>
      <c r="D157" s="208" t="s">
        <v>311</v>
      </c>
      <c r="E157" s="208"/>
      <c r="F157" s="208"/>
      <c r="G157" s="208"/>
      <c r="H157" s="208"/>
      <c r="I157" s="208"/>
      <c r="J157" s="208"/>
      <c r="K157" s="208"/>
      <c r="L157" s="208"/>
      <c r="M157" s="208"/>
      <c r="N157" s="227">
        <f>BK157</f>
        <v>0</v>
      </c>
      <c r="O157" s="228"/>
      <c r="P157" s="228"/>
      <c r="Q157" s="228"/>
      <c r="R157" s="201"/>
      <c r="T157" s="202"/>
      <c r="U157" s="198"/>
      <c r="V157" s="198"/>
      <c r="W157" s="203">
        <f>W158</f>
        <v>0</v>
      </c>
      <c r="X157" s="198"/>
      <c r="Y157" s="203">
        <f>Y158</f>
        <v>0</v>
      </c>
      <c r="Z157" s="198"/>
      <c r="AA157" s="204">
        <f>AA158</f>
        <v>0</v>
      </c>
      <c r="AR157" s="205" t="s">
        <v>85</v>
      </c>
      <c r="AT157" s="206" t="s">
        <v>76</v>
      </c>
      <c r="AU157" s="206" t="s">
        <v>85</v>
      </c>
      <c r="AY157" s="205" t="s">
        <v>151</v>
      </c>
      <c r="BK157" s="207">
        <f>BK158</f>
        <v>0</v>
      </c>
    </row>
    <row r="158" s="1" customFormat="1" ht="38.25" customHeight="1">
      <c r="B158" s="175"/>
      <c r="C158" s="211" t="s">
        <v>180</v>
      </c>
      <c r="D158" s="211" t="s">
        <v>152</v>
      </c>
      <c r="E158" s="212" t="s">
        <v>612</v>
      </c>
      <c r="F158" s="213" t="s">
        <v>613</v>
      </c>
      <c r="G158" s="213"/>
      <c r="H158" s="213"/>
      <c r="I158" s="213"/>
      <c r="J158" s="214" t="s">
        <v>223</v>
      </c>
      <c r="K158" s="215">
        <v>19.361999999999998</v>
      </c>
      <c r="L158" s="216">
        <v>0</v>
      </c>
      <c r="M158" s="216"/>
      <c r="N158" s="215">
        <f>ROUND(L158*K158,3)</f>
        <v>0</v>
      </c>
      <c r="O158" s="215"/>
      <c r="P158" s="215"/>
      <c r="Q158" s="215"/>
      <c r="R158" s="179"/>
      <c r="T158" s="217" t="s">
        <v>5</v>
      </c>
      <c r="U158" s="54" t="s">
        <v>44</v>
      </c>
      <c r="V158" s="45"/>
      <c r="W158" s="218">
        <f>V158*K158</f>
        <v>0</v>
      </c>
      <c r="X158" s="218">
        <v>0</v>
      </c>
      <c r="Y158" s="218">
        <f>X158*K158</f>
        <v>0</v>
      </c>
      <c r="Z158" s="218">
        <v>0</v>
      </c>
      <c r="AA158" s="219">
        <f>Z158*K158</f>
        <v>0</v>
      </c>
      <c r="AR158" s="20" t="s">
        <v>172</v>
      </c>
      <c r="AT158" s="20" t="s">
        <v>152</v>
      </c>
      <c r="AU158" s="20" t="s">
        <v>130</v>
      </c>
      <c r="AY158" s="20" t="s">
        <v>151</v>
      </c>
      <c r="BE158" s="134">
        <f>IF(U158="základná",N158,0)</f>
        <v>0</v>
      </c>
      <c r="BF158" s="134">
        <f>IF(U158="znížená",N158,0)</f>
        <v>0</v>
      </c>
      <c r="BG158" s="134">
        <f>IF(U158="zákl. prenesená",N158,0)</f>
        <v>0</v>
      </c>
      <c r="BH158" s="134">
        <f>IF(U158="zníž. prenesená",N158,0)</f>
        <v>0</v>
      </c>
      <c r="BI158" s="134">
        <f>IF(U158="nulová",N158,0)</f>
        <v>0</v>
      </c>
      <c r="BJ158" s="20" t="s">
        <v>130</v>
      </c>
      <c r="BK158" s="220">
        <f>ROUND(L158*K158,3)</f>
        <v>0</v>
      </c>
      <c r="BL158" s="20" t="s">
        <v>172</v>
      </c>
      <c r="BM158" s="20" t="s">
        <v>614</v>
      </c>
    </row>
    <row r="159" s="9" customFormat="1" ht="37.44" customHeight="1">
      <c r="B159" s="197"/>
      <c r="C159" s="198"/>
      <c r="D159" s="199" t="s">
        <v>120</v>
      </c>
      <c r="E159" s="199"/>
      <c r="F159" s="199"/>
      <c r="G159" s="199"/>
      <c r="H159" s="199"/>
      <c r="I159" s="199"/>
      <c r="J159" s="199"/>
      <c r="K159" s="199"/>
      <c r="L159" s="199"/>
      <c r="M159" s="199"/>
      <c r="N159" s="238">
        <f>BK159</f>
        <v>0</v>
      </c>
      <c r="O159" s="239"/>
      <c r="P159" s="239"/>
      <c r="Q159" s="239"/>
      <c r="R159" s="201"/>
      <c r="T159" s="202"/>
      <c r="U159" s="198"/>
      <c r="V159" s="198"/>
      <c r="W159" s="203">
        <f>W160+W163+W166+W168</f>
        <v>0</v>
      </c>
      <c r="X159" s="198"/>
      <c r="Y159" s="203">
        <f>Y160+Y163+Y166+Y168</f>
        <v>0.27579399999999998</v>
      </c>
      <c r="Z159" s="198"/>
      <c r="AA159" s="204">
        <f>AA160+AA163+AA166+AA168</f>
        <v>0</v>
      </c>
      <c r="AR159" s="205" t="s">
        <v>130</v>
      </c>
      <c r="AT159" s="206" t="s">
        <v>76</v>
      </c>
      <c r="AU159" s="206" t="s">
        <v>77</v>
      </c>
      <c r="AY159" s="205" t="s">
        <v>151</v>
      </c>
      <c r="BK159" s="207">
        <f>BK160+BK163+BK166+BK168</f>
        <v>0</v>
      </c>
    </row>
    <row r="160" s="9" customFormat="1" ht="19.92" customHeight="1">
      <c r="B160" s="197"/>
      <c r="C160" s="198"/>
      <c r="D160" s="208" t="s">
        <v>548</v>
      </c>
      <c r="E160" s="208"/>
      <c r="F160" s="208"/>
      <c r="G160" s="208"/>
      <c r="H160" s="208"/>
      <c r="I160" s="208"/>
      <c r="J160" s="208"/>
      <c r="K160" s="208"/>
      <c r="L160" s="208"/>
      <c r="M160" s="208"/>
      <c r="N160" s="209">
        <f>BK160</f>
        <v>0</v>
      </c>
      <c r="O160" s="210"/>
      <c r="P160" s="210"/>
      <c r="Q160" s="210"/>
      <c r="R160" s="201"/>
      <c r="T160" s="202"/>
      <c r="U160" s="198"/>
      <c r="V160" s="198"/>
      <c r="W160" s="203">
        <f>SUM(W161:W162)</f>
        <v>0</v>
      </c>
      <c r="X160" s="198"/>
      <c r="Y160" s="203">
        <f>SUM(Y161:Y162)</f>
        <v>0.024</v>
      </c>
      <c r="Z160" s="198"/>
      <c r="AA160" s="204">
        <f>SUM(AA161:AA162)</f>
        <v>0</v>
      </c>
      <c r="AR160" s="205" t="s">
        <v>130</v>
      </c>
      <c r="AT160" s="206" t="s">
        <v>76</v>
      </c>
      <c r="AU160" s="206" t="s">
        <v>85</v>
      </c>
      <c r="AY160" s="205" t="s">
        <v>151</v>
      </c>
      <c r="BK160" s="207">
        <f>SUM(BK161:BK162)</f>
        <v>0</v>
      </c>
    </row>
    <row r="161" s="1" customFormat="1" ht="38.25" customHeight="1">
      <c r="B161" s="175"/>
      <c r="C161" s="211" t="s">
        <v>193</v>
      </c>
      <c r="D161" s="211" t="s">
        <v>152</v>
      </c>
      <c r="E161" s="212" t="s">
        <v>615</v>
      </c>
      <c r="F161" s="213" t="s">
        <v>616</v>
      </c>
      <c r="G161" s="213"/>
      <c r="H161" s="213"/>
      <c r="I161" s="213"/>
      <c r="J161" s="214" t="s">
        <v>161</v>
      </c>
      <c r="K161" s="215">
        <v>2</v>
      </c>
      <c r="L161" s="216">
        <v>0</v>
      </c>
      <c r="M161" s="216"/>
      <c r="N161" s="215">
        <f>ROUND(L161*K161,3)</f>
        <v>0</v>
      </c>
      <c r="O161" s="215"/>
      <c r="P161" s="215"/>
      <c r="Q161" s="215"/>
      <c r="R161" s="179"/>
      <c r="T161" s="217" t="s">
        <v>5</v>
      </c>
      <c r="U161" s="54" t="s">
        <v>44</v>
      </c>
      <c r="V161" s="45"/>
      <c r="W161" s="218">
        <f>V161*K161</f>
        <v>0</v>
      </c>
      <c r="X161" s="218">
        <v>0</v>
      </c>
      <c r="Y161" s="218">
        <f>X161*K161</f>
        <v>0</v>
      </c>
      <c r="Z161" s="218">
        <v>0</v>
      </c>
      <c r="AA161" s="219">
        <f>Z161*K161</f>
        <v>0</v>
      </c>
      <c r="AR161" s="20" t="s">
        <v>156</v>
      </c>
      <c r="AT161" s="20" t="s">
        <v>152</v>
      </c>
      <c r="AU161" s="20" t="s">
        <v>130</v>
      </c>
      <c r="AY161" s="20" t="s">
        <v>151</v>
      </c>
      <c r="BE161" s="134">
        <f>IF(U161="základná",N161,0)</f>
        <v>0</v>
      </c>
      <c r="BF161" s="134">
        <f>IF(U161="znížená",N161,0)</f>
        <v>0</v>
      </c>
      <c r="BG161" s="134">
        <f>IF(U161="zákl. prenesená",N161,0)</f>
        <v>0</v>
      </c>
      <c r="BH161" s="134">
        <f>IF(U161="zníž. prenesená",N161,0)</f>
        <v>0</v>
      </c>
      <c r="BI161" s="134">
        <f>IF(U161="nulová",N161,0)</f>
        <v>0</v>
      </c>
      <c r="BJ161" s="20" t="s">
        <v>130</v>
      </c>
      <c r="BK161" s="220">
        <f>ROUND(L161*K161,3)</f>
        <v>0</v>
      </c>
      <c r="BL161" s="20" t="s">
        <v>156</v>
      </c>
      <c r="BM161" s="20" t="s">
        <v>617</v>
      </c>
    </row>
    <row r="162" s="1" customFormat="1" ht="25.5" customHeight="1">
      <c r="B162" s="175"/>
      <c r="C162" s="221" t="s">
        <v>197</v>
      </c>
      <c r="D162" s="221" t="s">
        <v>158</v>
      </c>
      <c r="E162" s="222" t="s">
        <v>618</v>
      </c>
      <c r="F162" s="223" t="s">
        <v>619</v>
      </c>
      <c r="G162" s="223"/>
      <c r="H162" s="223"/>
      <c r="I162" s="223"/>
      <c r="J162" s="224" t="s">
        <v>361</v>
      </c>
      <c r="K162" s="225">
        <v>2</v>
      </c>
      <c r="L162" s="226">
        <v>0</v>
      </c>
      <c r="M162" s="226"/>
      <c r="N162" s="225">
        <f>ROUND(L162*K162,3)</f>
        <v>0</v>
      </c>
      <c r="O162" s="215"/>
      <c r="P162" s="215"/>
      <c r="Q162" s="215"/>
      <c r="R162" s="179"/>
      <c r="T162" s="217" t="s">
        <v>5</v>
      </c>
      <c r="U162" s="54" t="s">
        <v>44</v>
      </c>
      <c r="V162" s="45"/>
      <c r="W162" s="218">
        <f>V162*K162</f>
        <v>0</v>
      </c>
      <c r="X162" s="218">
        <v>0.012</v>
      </c>
      <c r="Y162" s="218">
        <f>X162*K162</f>
        <v>0.024</v>
      </c>
      <c r="Z162" s="218">
        <v>0</v>
      </c>
      <c r="AA162" s="219">
        <f>Z162*K162</f>
        <v>0</v>
      </c>
      <c r="AR162" s="20" t="s">
        <v>162</v>
      </c>
      <c r="AT162" s="20" t="s">
        <v>158</v>
      </c>
      <c r="AU162" s="20" t="s">
        <v>130</v>
      </c>
      <c r="AY162" s="20" t="s">
        <v>151</v>
      </c>
      <c r="BE162" s="134">
        <f>IF(U162="základná",N162,0)</f>
        <v>0</v>
      </c>
      <c r="BF162" s="134">
        <f>IF(U162="znížená",N162,0)</f>
        <v>0</v>
      </c>
      <c r="BG162" s="134">
        <f>IF(U162="zákl. prenesená",N162,0)</f>
        <v>0</v>
      </c>
      <c r="BH162" s="134">
        <f>IF(U162="zníž. prenesená",N162,0)</f>
        <v>0</v>
      </c>
      <c r="BI162" s="134">
        <f>IF(U162="nulová",N162,0)</f>
        <v>0</v>
      </c>
      <c r="BJ162" s="20" t="s">
        <v>130</v>
      </c>
      <c r="BK162" s="220">
        <f>ROUND(L162*K162,3)</f>
        <v>0</v>
      </c>
      <c r="BL162" s="20" t="s">
        <v>156</v>
      </c>
      <c r="BM162" s="20" t="s">
        <v>620</v>
      </c>
    </row>
    <row r="163" s="9" customFormat="1" ht="29.88" customHeight="1">
      <c r="B163" s="197"/>
      <c r="C163" s="198"/>
      <c r="D163" s="208" t="s">
        <v>315</v>
      </c>
      <c r="E163" s="208"/>
      <c r="F163" s="208"/>
      <c r="G163" s="208"/>
      <c r="H163" s="208"/>
      <c r="I163" s="208"/>
      <c r="J163" s="208"/>
      <c r="K163" s="208"/>
      <c r="L163" s="208"/>
      <c r="M163" s="208"/>
      <c r="N163" s="227">
        <f>BK163</f>
        <v>0</v>
      </c>
      <c r="O163" s="228"/>
      <c r="P163" s="228"/>
      <c r="Q163" s="228"/>
      <c r="R163" s="201"/>
      <c r="T163" s="202"/>
      <c r="U163" s="198"/>
      <c r="V163" s="198"/>
      <c r="W163" s="203">
        <f>SUM(W164:W165)</f>
        <v>0</v>
      </c>
      <c r="X163" s="198"/>
      <c r="Y163" s="203">
        <f>SUM(Y164:Y165)</f>
        <v>0.24479999999999996</v>
      </c>
      <c r="Z163" s="198"/>
      <c r="AA163" s="204">
        <f>SUM(AA164:AA165)</f>
        <v>0</v>
      </c>
      <c r="AR163" s="205" t="s">
        <v>130</v>
      </c>
      <c r="AT163" s="206" t="s">
        <v>76</v>
      </c>
      <c r="AU163" s="206" t="s">
        <v>85</v>
      </c>
      <c r="AY163" s="205" t="s">
        <v>151</v>
      </c>
      <c r="BK163" s="207">
        <f>SUM(BK164:BK165)</f>
        <v>0</v>
      </c>
    </row>
    <row r="164" s="1" customFormat="1" ht="38.25" customHeight="1">
      <c r="B164" s="175"/>
      <c r="C164" s="211" t="s">
        <v>232</v>
      </c>
      <c r="D164" s="211" t="s">
        <v>152</v>
      </c>
      <c r="E164" s="212" t="s">
        <v>621</v>
      </c>
      <c r="F164" s="213" t="s">
        <v>622</v>
      </c>
      <c r="G164" s="213"/>
      <c r="H164" s="213"/>
      <c r="I164" s="213"/>
      <c r="J164" s="214" t="s">
        <v>191</v>
      </c>
      <c r="K164" s="215">
        <v>4.7999999999999998</v>
      </c>
      <c r="L164" s="216">
        <v>0</v>
      </c>
      <c r="M164" s="216"/>
      <c r="N164" s="215">
        <f>ROUND(L164*K164,3)</f>
        <v>0</v>
      </c>
      <c r="O164" s="215"/>
      <c r="P164" s="215"/>
      <c r="Q164" s="215"/>
      <c r="R164" s="179"/>
      <c r="T164" s="217" t="s">
        <v>5</v>
      </c>
      <c r="U164" s="54" t="s">
        <v>44</v>
      </c>
      <c r="V164" s="45"/>
      <c r="W164" s="218">
        <f>V164*K164</f>
        <v>0</v>
      </c>
      <c r="X164" s="218">
        <v>0</v>
      </c>
      <c r="Y164" s="218">
        <f>X164*K164</f>
        <v>0</v>
      </c>
      <c r="Z164" s="218">
        <v>0</v>
      </c>
      <c r="AA164" s="219">
        <f>Z164*K164</f>
        <v>0</v>
      </c>
      <c r="AR164" s="20" t="s">
        <v>156</v>
      </c>
      <c r="AT164" s="20" t="s">
        <v>152</v>
      </c>
      <c r="AU164" s="20" t="s">
        <v>130</v>
      </c>
      <c r="AY164" s="20" t="s">
        <v>151</v>
      </c>
      <c r="BE164" s="134">
        <f>IF(U164="základná",N164,0)</f>
        <v>0</v>
      </c>
      <c r="BF164" s="134">
        <f>IF(U164="znížená",N164,0)</f>
        <v>0</v>
      </c>
      <c r="BG164" s="134">
        <f>IF(U164="zákl. prenesená",N164,0)</f>
        <v>0</v>
      </c>
      <c r="BH164" s="134">
        <f>IF(U164="zníž. prenesená",N164,0)</f>
        <v>0</v>
      </c>
      <c r="BI164" s="134">
        <f>IF(U164="nulová",N164,0)</f>
        <v>0</v>
      </c>
      <c r="BJ164" s="20" t="s">
        <v>130</v>
      </c>
      <c r="BK164" s="220">
        <f>ROUND(L164*K164,3)</f>
        <v>0</v>
      </c>
      <c r="BL164" s="20" t="s">
        <v>156</v>
      </c>
      <c r="BM164" s="20" t="s">
        <v>623</v>
      </c>
    </row>
    <row r="165" s="1" customFormat="1" ht="25.5" customHeight="1">
      <c r="B165" s="175"/>
      <c r="C165" s="221" t="s">
        <v>244</v>
      </c>
      <c r="D165" s="221" t="s">
        <v>158</v>
      </c>
      <c r="E165" s="222" t="s">
        <v>624</v>
      </c>
      <c r="F165" s="223" t="s">
        <v>625</v>
      </c>
      <c r="G165" s="223"/>
      <c r="H165" s="223"/>
      <c r="I165" s="223"/>
      <c r="J165" s="224" t="s">
        <v>191</v>
      </c>
      <c r="K165" s="225">
        <v>4.7999999999999998</v>
      </c>
      <c r="L165" s="226">
        <v>0</v>
      </c>
      <c r="M165" s="226"/>
      <c r="N165" s="225">
        <f>ROUND(L165*K165,3)</f>
        <v>0</v>
      </c>
      <c r="O165" s="215"/>
      <c r="P165" s="215"/>
      <c r="Q165" s="215"/>
      <c r="R165" s="179"/>
      <c r="T165" s="217" t="s">
        <v>5</v>
      </c>
      <c r="U165" s="54" t="s">
        <v>44</v>
      </c>
      <c r="V165" s="45"/>
      <c r="W165" s="218">
        <f>V165*K165</f>
        <v>0</v>
      </c>
      <c r="X165" s="218">
        <v>0.050999999999999997</v>
      </c>
      <c r="Y165" s="218">
        <f>X165*K165</f>
        <v>0.24479999999999996</v>
      </c>
      <c r="Z165" s="218">
        <v>0</v>
      </c>
      <c r="AA165" s="219">
        <f>Z165*K165</f>
        <v>0</v>
      </c>
      <c r="AR165" s="20" t="s">
        <v>162</v>
      </c>
      <c r="AT165" s="20" t="s">
        <v>158</v>
      </c>
      <c r="AU165" s="20" t="s">
        <v>130</v>
      </c>
      <c r="AY165" s="20" t="s">
        <v>151</v>
      </c>
      <c r="BE165" s="134">
        <f>IF(U165="základná",N165,0)</f>
        <v>0</v>
      </c>
      <c r="BF165" s="134">
        <f>IF(U165="znížená",N165,0)</f>
        <v>0</v>
      </c>
      <c r="BG165" s="134">
        <f>IF(U165="zákl. prenesená",N165,0)</f>
        <v>0</v>
      </c>
      <c r="BH165" s="134">
        <f>IF(U165="zníž. prenesená",N165,0)</f>
        <v>0</v>
      </c>
      <c r="BI165" s="134">
        <f>IF(U165="nulová",N165,0)</f>
        <v>0</v>
      </c>
      <c r="BJ165" s="20" t="s">
        <v>130</v>
      </c>
      <c r="BK165" s="220">
        <f>ROUND(L165*K165,3)</f>
        <v>0</v>
      </c>
      <c r="BL165" s="20" t="s">
        <v>156</v>
      </c>
      <c r="BM165" s="20" t="s">
        <v>626</v>
      </c>
    </row>
    <row r="166" s="9" customFormat="1" ht="29.88" customHeight="1">
      <c r="B166" s="197"/>
      <c r="C166" s="198"/>
      <c r="D166" s="208" t="s">
        <v>549</v>
      </c>
      <c r="E166" s="208"/>
      <c r="F166" s="208"/>
      <c r="G166" s="208"/>
      <c r="H166" s="208"/>
      <c r="I166" s="208"/>
      <c r="J166" s="208"/>
      <c r="K166" s="208"/>
      <c r="L166" s="208"/>
      <c r="M166" s="208"/>
      <c r="N166" s="227">
        <f>BK166</f>
        <v>0</v>
      </c>
      <c r="O166" s="228"/>
      <c r="P166" s="228"/>
      <c r="Q166" s="228"/>
      <c r="R166" s="201"/>
      <c r="T166" s="202"/>
      <c r="U166" s="198"/>
      <c r="V166" s="198"/>
      <c r="W166" s="203">
        <f>W167</f>
        <v>0</v>
      </c>
      <c r="X166" s="198"/>
      <c r="Y166" s="203">
        <f>Y167</f>
        <v>0.0017440000000000001</v>
      </c>
      <c r="Z166" s="198"/>
      <c r="AA166" s="204">
        <f>AA167</f>
        <v>0</v>
      </c>
      <c r="AR166" s="205" t="s">
        <v>130</v>
      </c>
      <c r="AT166" s="206" t="s">
        <v>76</v>
      </c>
      <c r="AU166" s="206" t="s">
        <v>85</v>
      </c>
      <c r="AY166" s="205" t="s">
        <v>151</v>
      </c>
      <c r="BK166" s="207">
        <f>BK167</f>
        <v>0</v>
      </c>
    </row>
    <row r="167" s="1" customFormat="1" ht="38.25" customHeight="1">
      <c r="B167" s="175"/>
      <c r="C167" s="211" t="s">
        <v>252</v>
      </c>
      <c r="D167" s="211" t="s">
        <v>152</v>
      </c>
      <c r="E167" s="212" t="s">
        <v>627</v>
      </c>
      <c r="F167" s="213" t="s">
        <v>628</v>
      </c>
      <c r="G167" s="213"/>
      <c r="H167" s="213"/>
      <c r="I167" s="213"/>
      <c r="J167" s="214" t="s">
        <v>361</v>
      </c>
      <c r="K167" s="215">
        <v>10.9</v>
      </c>
      <c r="L167" s="216">
        <v>0</v>
      </c>
      <c r="M167" s="216"/>
      <c r="N167" s="215">
        <f>ROUND(L167*K167,3)</f>
        <v>0</v>
      </c>
      <c r="O167" s="215"/>
      <c r="P167" s="215"/>
      <c r="Q167" s="215"/>
      <c r="R167" s="179"/>
      <c r="T167" s="217" t="s">
        <v>5</v>
      </c>
      <c r="U167" s="54" t="s">
        <v>44</v>
      </c>
      <c r="V167" s="45"/>
      <c r="W167" s="218">
        <f>V167*K167</f>
        <v>0</v>
      </c>
      <c r="X167" s="218">
        <v>0.00016000000000000001</v>
      </c>
      <c r="Y167" s="218">
        <f>X167*K167</f>
        <v>0.0017440000000000001</v>
      </c>
      <c r="Z167" s="218">
        <v>0</v>
      </c>
      <c r="AA167" s="219">
        <f>Z167*K167</f>
        <v>0</v>
      </c>
      <c r="AR167" s="20" t="s">
        <v>156</v>
      </c>
      <c r="AT167" s="20" t="s">
        <v>152</v>
      </c>
      <c r="AU167" s="20" t="s">
        <v>130</v>
      </c>
      <c r="AY167" s="20" t="s">
        <v>151</v>
      </c>
      <c r="BE167" s="134">
        <f>IF(U167="základná",N167,0)</f>
        <v>0</v>
      </c>
      <c r="BF167" s="134">
        <f>IF(U167="znížená",N167,0)</f>
        <v>0</v>
      </c>
      <c r="BG167" s="134">
        <f>IF(U167="zákl. prenesená",N167,0)</f>
        <v>0</v>
      </c>
      <c r="BH167" s="134">
        <f>IF(U167="zníž. prenesená",N167,0)</f>
        <v>0</v>
      </c>
      <c r="BI167" s="134">
        <f>IF(U167="nulová",N167,0)</f>
        <v>0</v>
      </c>
      <c r="BJ167" s="20" t="s">
        <v>130</v>
      </c>
      <c r="BK167" s="220">
        <f>ROUND(L167*K167,3)</f>
        <v>0</v>
      </c>
      <c r="BL167" s="20" t="s">
        <v>156</v>
      </c>
      <c r="BM167" s="20" t="s">
        <v>629</v>
      </c>
    </row>
    <row r="168" s="9" customFormat="1" ht="29.88" customHeight="1">
      <c r="B168" s="197"/>
      <c r="C168" s="198"/>
      <c r="D168" s="208" t="s">
        <v>550</v>
      </c>
      <c r="E168" s="208"/>
      <c r="F168" s="208"/>
      <c r="G168" s="208"/>
      <c r="H168" s="208"/>
      <c r="I168" s="208"/>
      <c r="J168" s="208"/>
      <c r="K168" s="208"/>
      <c r="L168" s="208"/>
      <c r="M168" s="208"/>
      <c r="N168" s="227">
        <f>BK168</f>
        <v>0</v>
      </c>
      <c r="O168" s="228"/>
      <c r="P168" s="228"/>
      <c r="Q168" s="228"/>
      <c r="R168" s="201"/>
      <c r="T168" s="202"/>
      <c r="U168" s="198"/>
      <c r="V168" s="198"/>
      <c r="W168" s="203">
        <f>W169</f>
        <v>0</v>
      </c>
      <c r="X168" s="198"/>
      <c r="Y168" s="203">
        <f>Y169</f>
        <v>0.0052500000000000003</v>
      </c>
      <c r="Z168" s="198"/>
      <c r="AA168" s="204">
        <f>AA169</f>
        <v>0</v>
      </c>
      <c r="AR168" s="205" t="s">
        <v>130</v>
      </c>
      <c r="AT168" s="206" t="s">
        <v>76</v>
      </c>
      <c r="AU168" s="206" t="s">
        <v>85</v>
      </c>
      <c r="AY168" s="205" t="s">
        <v>151</v>
      </c>
      <c r="BK168" s="207">
        <f>BK169</f>
        <v>0</v>
      </c>
    </row>
    <row r="169" s="1" customFormat="1" ht="51" customHeight="1">
      <c r="B169" s="175"/>
      <c r="C169" s="211" t="s">
        <v>248</v>
      </c>
      <c r="D169" s="211" t="s">
        <v>152</v>
      </c>
      <c r="E169" s="212" t="s">
        <v>630</v>
      </c>
      <c r="F169" s="213" t="s">
        <v>631</v>
      </c>
      <c r="G169" s="213"/>
      <c r="H169" s="213"/>
      <c r="I169" s="213"/>
      <c r="J169" s="214" t="s">
        <v>361</v>
      </c>
      <c r="K169" s="215">
        <v>25</v>
      </c>
      <c r="L169" s="216">
        <v>0</v>
      </c>
      <c r="M169" s="216"/>
      <c r="N169" s="215">
        <f>ROUND(L169*K169,3)</f>
        <v>0</v>
      </c>
      <c r="O169" s="215"/>
      <c r="P169" s="215"/>
      <c r="Q169" s="215"/>
      <c r="R169" s="179"/>
      <c r="T169" s="217" t="s">
        <v>5</v>
      </c>
      <c r="U169" s="54" t="s">
        <v>44</v>
      </c>
      <c r="V169" s="45"/>
      <c r="W169" s="218">
        <f>V169*K169</f>
        <v>0</v>
      </c>
      <c r="X169" s="218">
        <v>0.00021000000000000001</v>
      </c>
      <c r="Y169" s="218">
        <f>X169*K169</f>
        <v>0.0052500000000000003</v>
      </c>
      <c r="Z169" s="218">
        <v>0</v>
      </c>
      <c r="AA169" s="219">
        <f>Z169*K169</f>
        <v>0</v>
      </c>
      <c r="AR169" s="20" t="s">
        <v>156</v>
      </c>
      <c r="AT169" s="20" t="s">
        <v>152</v>
      </c>
      <c r="AU169" s="20" t="s">
        <v>130</v>
      </c>
      <c r="AY169" s="20" t="s">
        <v>151</v>
      </c>
      <c r="BE169" s="134">
        <f>IF(U169="základná",N169,0)</f>
        <v>0</v>
      </c>
      <c r="BF169" s="134">
        <f>IF(U169="znížená",N169,0)</f>
        <v>0</v>
      </c>
      <c r="BG169" s="134">
        <f>IF(U169="zákl. prenesená",N169,0)</f>
        <v>0</v>
      </c>
      <c r="BH169" s="134">
        <f>IF(U169="zníž. prenesená",N169,0)</f>
        <v>0</v>
      </c>
      <c r="BI169" s="134">
        <f>IF(U169="nulová",N169,0)</f>
        <v>0</v>
      </c>
      <c r="BJ169" s="20" t="s">
        <v>130</v>
      </c>
      <c r="BK169" s="220">
        <f>ROUND(L169*K169,3)</f>
        <v>0</v>
      </c>
      <c r="BL169" s="20" t="s">
        <v>156</v>
      </c>
      <c r="BM169" s="20" t="s">
        <v>632</v>
      </c>
    </row>
    <row r="170" s="1" customFormat="1" ht="49.92" customHeight="1">
      <c r="B170" s="44"/>
      <c r="C170" s="45"/>
      <c r="D170" s="199" t="s">
        <v>303</v>
      </c>
      <c r="E170" s="45"/>
      <c r="F170" s="45"/>
      <c r="G170" s="45"/>
      <c r="H170" s="45"/>
      <c r="I170" s="45"/>
      <c r="J170" s="45"/>
      <c r="K170" s="45"/>
      <c r="L170" s="45"/>
      <c r="M170" s="45"/>
      <c r="N170" s="229">
        <f>BK170</f>
        <v>0</v>
      </c>
      <c r="O170" s="230"/>
      <c r="P170" s="230"/>
      <c r="Q170" s="230"/>
      <c r="R170" s="46"/>
      <c r="T170" s="231"/>
      <c r="U170" s="45"/>
      <c r="V170" s="45"/>
      <c r="W170" s="45"/>
      <c r="X170" s="45"/>
      <c r="Y170" s="45"/>
      <c r="Z170" s="45"/>
      <c r="AA170" s="92"/>
      <c r="AT170" s="20" t="s">
        <v>76</v>
      </c>
      <c r="AU170" s="20" t="s">
        <v>77</v>
      </c>
      <c r="AY170" s="20" t="s">
        <v>304</v>
      </c>
      <c r="BK170" s="220">
        <f>SUM(BK171:BK175)</f>
        <v>0</v>
      </c>
    </row>
    <row r="171" s="1" customFormat="1" ht="22.32" customHeight="1">
      <c r="B171" s="44"/>
      <c r="C171" s="232" t="s">
        <v>5</v>
      </c>
      <c r="D171" s="232" t="s">
        <v>152</v>
      </c>
      <c r="E171" s="233" t="s">
        <v>5</v>
      </c>
      <c r="F171" s="234" t="s">
        <v>5</v>
      </c>
      <c r="G171" s="234"/>
      <c r="H171" s="234"/>
      <c r="I171" s="234"/>
      <c r="J171" s="235" t="s">
        <v>5</v>
      </c>
      <c r="K171" s="216"/>
      <c r="L171" s="216"/>
      <c r="M171" s="236"/>
      <c r="N171" s="236">
        <f>BK171</f>
        <v>0</v>
      </c>
      <c r="O171" s="236"/>
      <c r="P171" s="236"/>
      <c r="Q171" s="236"/>
      <c r="R171" s="46"/>
      <c r="T171" s="217" t="s">
        <v>5</v>
      </c>
      <c r="U171" s="237" t="s">
        <v>44</v>
      </c>
      <c r="V171" s="45"/>
      <c r="W171" s="45"/>
      <c r="X171" s="45"/>
      <c r="Y171" s="45"/>
      <c r="Z171" s="45"/>
      <c r="AA171" s="92"/>
      <c r="AT171" s="20" t="s">
        <v>304</v>
      </c>
      <c r="AU171" s="20" t="s">
        <v>85</v>
      </c>
      <c r="AY171" s="20" t="s">
        <v>304</v>
      </c>
      <c r="BE171" s="134">
        <f>IF(U171="základná",N171,0)</f>
        <v>0</v>
      </c>
      <c r="BF171" s="134">
        <f>IF(U171="znížená",N171,0)</f>
        <v>0</v>
      </c>
      <c r="BG171" s="134">
        <f>IF(U171="zákl. prenesená",N171,0)</f>
        <v>0</v>
      </c>
      <c r="BH171" s="134">
        <f>IF(U171="zníž. prenesená",N171,0)</f>
        <v>0</v>
      </c>
      <c r="BI171" s="134">
        <f>IF(U171="nulová",N171,0)</f>
        <v>0</v>
      </c>
      <c r="BJ171" s="20" t="s">
        <v>130</v>
      </c>
      <c r="BK171" s="220">
        <f>L171*K171</f>
        <v>0</v>
      </c>
    </row>
    <row r="172" s="1" customFormat="1" ht="22.32" customHeight="1">
      <c r="B172" s="44"/>
      <c r="C172" s="232" t="s">
        <v>5</v>
      </c>
      <c r="D172" s="232" t="s">
        <v>152</v>
      </c>
      <c r="E172" s="233" t="s">
        <v>5</v>
      </c>
      <c r="F172" s="234" t="s">
        <v>5</v>
      </c>
      <c r="G172" s="234"/>
      <c r="H172" s="234"/>
      <c r="I172" s="234"/>
      <c r="J172" s="235" t="s">
        <v>5</v>
      </c>
      <c r="K172" s="216"/>
      <c r="L172" s="216"/>
      <c r="M172" s="236"/>
      <c r="N172" s="236">
        <f>BK172</f>
        <v>0</v>
      </c>
      <c r="O172" s="236"/>
      <c r="P172" s="236"/>
      <c r="Q172" s="236"/>
      <c r="R172" s="46"/>
      <c r="T172" s="217" t="s">
        <v>5</v>
      </c>
      <c r="U172" s="237" t="s">
        <v>44</v>
      </c>
      <c r="V172" s="45"/>
      <c r="W172" s="45"/>
      <c r="X172" s="45"/>
      <c r="Y172" s="45"/>
      <c r="Z172" s="45"/>
      <c r="AA172" s="92"/>
      <c r="AT172" s="20" t="s">
        <v>304</v>
      </c>
      <c r="AU172" s="20" t="s">
        <v>85</v>
      </c>
      <c r="AY172" s="20" t="s">
        <v>304</v>
      </c>
      <c r="BE172" s="134">
        <f>IF(U172="základná",N172,0)</f>
        <v>0</v>
      </c>
      <c r="BF172" s="134">
        <f>IF(U172="znížená",N172,0)</f>
        <v>0</v>
      </c>
      <c r="BG172" s="134">
        <f>IF(U172="zákl. prenesená",N172,0)</f>
        <v>0</v>
      </c>
      <c r="BH172" s="134">
        <f>IF(U172="zníž. prenesená",N172,0)</f>
        <v>0</v>
      </c>
      <c r="BI172" s="134">
        <f>IF(U172="nulová",N172,0)</f>
        <v>0</v>
      </c>
      <c r="BJ172" s="20" t="s">
        <v>130</v>
      </c>
      <c r="BK172" s="220">
        <f>L172*K172</f>
        <v>0</v>
      </c>
    </row>
    <row r="173" s="1" customFormat="1" ht="22.32" customHeight="1">
      <c r="B173" s="44"/>
      <c r="C173" s="232" t="s">
        <v>5</v>
      </c>
      <c r="D173" s="232" t="s">
        <v>152</v>
      </c>
      <c r="E173" s="233" t="s">
        <v>5</v>
      </c>
      <c r="F173" s="234" t="s">
        <v>5</v>
      </c>
      <c r="G173" s="234"/>
      <c r="H173" s="234"/>
      <c r="I173" s="234"/>
      <c r="J173" s="235" t="s">
        <v>5</v>
      </c>
      <c r="K173" s="216"/>
      <c r="L173" s="216"/>
      <c r="M173" s="236"/>
      <c r="N173" s="236">
        <f>BK173</f>
        <v>0</v>
      </c>
      <c r="O173" s="236"/>
      <c r="P173" s="236"/>
      <c r="Q173" s="236"/>
      <c r="R173" s="46"/>
      <c r="T173" s="217" t="s">
        <v>5</v>
      </c>
      <c r="U173" s="237" t="s">
        <v>44</v>
      </c>
      <c r="V173" s="45"/>
      <c r="W173" s="45"/>
      <c r="X173" s="45"/>
      <c r="Y173" s="45"/>
      <c r="Z173" s="45"/>
      <c r="AA173" s="92"/>
      <c r="AT173" s="20" t="s">
        <v>304</v>
      </c>
      <c r="AU173" s="20" t="s">
        <v>85</v>
      </c>
      <c r="AY173" s="20" t="s">
        <v>304</v>
      </c>
      <c r="BE173" s="134">
        <f>IF(U173="základná",N173,0)</f>
        <v>0</v>
      </c>
      <c r="BF173" s="134">
        <f>IF(U173="znížená",N173,0)</f>
        <v>0</v>
      </c>
      <c r="BG173" s="134">
        <f>IF(U173="zákl. prenesená",N173,0)</f>
        <v>0</v>
      </c>
      <c r="BH173" s="134">
        <f>IF(U173="zníž. prenesená",N173,0)</f>
        <v>0</v>
      </c>
      <c r="BI173" s="134">
        <f>IF(U173="nulová",N173,0)</f>
        <v>0</v>
      </c>
      <c r="BJ173" s="20" t="s">
        <v>130</v>
      </c>
      <c r="BK173" s="220">
        <f>L173*K173</f>
        <v>0</v>
      </c>
    </row>
    <row r="174" s="1" customFormat="1" ht="22.32" customHeight="1">
      <c r="B174" s="44"/>
      <c r="C174" s="232" t="s">
        <v>5</v>
      </c>
      <c r="D174" s="232" t="s">
        <v>152</v>
      </c>
      <c r="E174" s="233" t="s">
        <v>5</v>
      </c>
      <c r="F174" s="234" t="s">
        <v>5</v>
      </c>
      <c r="G174" s="234"/>
      <c r="H174" s="234"/>
      <c r="I174" s="234"/>
      <c r="J174" s="235" t="s">
        <v>5</v>
      </c>
      <c r="K174" s="216"/>
      <c r="L174" s="216"/>
      <c r="M174" s="236"/>
      <c r="N174" s="236">
        <f>BK174</f>
        <v>0</v>
      </c>
      <c r="O174" s="236"/>
      <c r="P174" s="236"/>
      <c r="Q174" s="236"/>
      <c r="R174" s="46"/>
      <c r="T174" s="217" t="s">
        <v>5</v>
      </c>
      <c r="U174" s="237" t="s">
        <v>44</v>
      </c>
      <c r="V174" s="45"/>
      <c r="W174" s="45"/>
      <c r="X174" s="45"/>
      <c r="Y174" s="45"/>
      <c r="Z174" s="45"/>
      <c r="AA174" s="92"/>
      <c r="AT174" s="20" t="s">
        <v>304</v>
      </c>
      <c r="AU174" s="20" t="s">
        <v>85</v>
      </c>
      <c r="AY174" s="20" t="s">
        <v>304</v>
      </c>
      <c r="BE174" s="134">
        <f>IF(U174="základná",N174,0)</f>
        <v>0</v>
      </c>
      <c r="BF174" s="134">
        <f>IF(U174="znížená",N174,0)</f>
        <v>0</v>
      </c>
      <c r="BG174" s="134">
        <f>IF(U174="zákl. prenesená",N174,0)</f>
        <v>0</v>
      </c>
      <c r="BH174" s="134">
        <f>IF(U174="zníž. prenesená",N174,0)</f>
        <v>0</v>
      </c>
      <c r="BI174" s="134">
        <f>IF(U174="nulová",N174,0)</f>
        <v>0</v>
      </c>
      <c r="BJ174" s="20" t="s">
        <v>130</v>
      </c>
      <c r="BK174" s="220">
        <f>L174*K174</f>
        <v>0</v>
      </c>
    </row>
    <row r="175" s="1" customFormat="1" ht="22.32" customHeight="1">
      <c r="B175" s="44"/>
      <c r="C175" s="232" t="s">
        <v>5</v>
      </c>
      <c r="D175" s="232" t="s">
        <v>152</v>
      </c>
      <c r="E175" s="233" t="s">
        <v>5</v>
      </c>
      <c r="F175" s="234" t="s">
        <v>5</v>
      </c>
      <c r="G175" s="234"/>
      <c r="H175" s="234"/>
      <c r="I175" s="234"/>
      <c r="J175" s="235" t="s">
        <v>5</v>
      </c>
      <c r="K175" s="216"/>
      <c r="L175" s="216"/>
      <c r="M175" s="236"/>
      <c r="N175" s="236">
        <f>BK175</f>
        <v>0</v>
      </c>
      <c r="O175" s="236"/>
      <c r="P175" s="236"/>
      <c r="Q175" s="236"/>
      <c r="R175" s="46"/>
      <c r="T175" s="217" t="s">
        <v>5</v>
      </c>
      <c r="U175" s="237" t="s">
        <v>44</v>
      </c>
      <c r="V175" s="70"/>
      <c r="W175" s="70"/>
      <c r="X175" s="70"/>
      <c r="Y175" s="70"/>
      <c r="Z175" s="70"/>
      <c r="AA175" s="72"/>
      <c r="AT175" s="20" t="s">
        <v>304</v>
      </c>
      <c r="AU175" s="20" t="s">
        <v>85</v>
      </c>
      <c r="AY175" s="20" t="s">
        <v>304</v>
      </c>
      <c r="BE175" s="134">
        <f>IF(U175="základná",N175,0)</f>
        <v>0</v>
      </c>
      <c r="BF175" s="134">
        <f>IF(U175="znížená",N175,0)</f>
        <v>0</v>
      </c>
      <c r="BG175" s="134">
        <f>IF(U175="zákl. prenesená",N175,0)</f>
        <v>0</v>
      </c>
      <c r="BH175" s="134">
        <f>IF(U175="zníž. prenesená",N175,0)</f>
        <v>0</v>
      </c>
      <c r="BI175" s="134">
        <f>IF(U175="nulová",N175,0)</f>
        <v>0</v>
      </c>
      <c r="BJ175" s="20" t="s">
        <v>130</v>
      </c>
      <c r="BK175" s="220">
        <f>L175*K175</f>
        <v>0</v>
      </c>
    </row>
    <row r="176" s="1" customFormat="1" ht="6.96" customHeight="1">
      <c r="B176" s="73"/>
      <c r="C176" s="74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5"/>
    </row>
  </sheetData>
  <mergeCells count="191">
    <mergeCell ref="C2:Q2"/>
    <mergeCell ref="C4:Q4"/>
    <mergeCell ref="F6:P6"/>
    <mergeCell ref="F7:P7"/>
    <mergeCell ref="O9:P9"/>
    <mergeCell ref="O11:P11"/>
    <mergeCell ref="O12:P12"/>
    <mergeCell ref="O14:P14"/>
    <mergeCell ref="E15:L15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N98:Q98"/>
    <mergeCell ref="N99:Q99"/>
    <mergeCell ref="N100:Q100"/>
    <mergeCell ref="N101:Q101"/>
    <mergeCell ref="N103:Q103"/>
    <mergeCell ref="D104:H104"/>
    <mergeCell ref="N104:Q104"/>
    <mergeCell ref="D105:H105"/>
    <mergeCell ref="N105:Q105"/>
    <mergeCell ref="D106:H106"/>
    <mergeCell ref="N106:Q106"/>
    <mergeCell ref="D107:H107"/>
    <mergeCell ref="N107:Q107"/>
    <mergeCell ref="D108:H108"/>
    <mergeCell ref="N108:Q108"/>
    <mergeCell ref="N109:Q109"/>
    <mergeCell ref="L111:Q111"/>
    <mergeCell ref="C117:Q117"/>
    <mergeCell ref="F119:P119"/>
    <mergeCell ref="F120:P120"/>
    <mergeCell ref="M122:P122"/>
    <mergeCell ref="M124:Q124"/>
    <mergeCell ref="M125:Q125"/>
    <mergeCell ref="F127:I127"/>
    <mergeCell ref="L127:M127"/>
    <mergeCell ref="N127:Q127"/>
    <mergeCell ref="F131:I131"/>
    <mergeCell ref="L131:M131"/>
    <mergeCell ref="N131:Q131"/>
    <mergeCell ref="F133:I133"/>
    <mergeCell ref="L133:M133"/>
    <mergeCell ref="N133:Q133"/>
    <mergeCell ref="F134:I134"/>
    <mergeCell ref="L134:M134"/>
    <mergeCell ref="N134:Q134"/>
    <mergeCell ref="F135:I135"/>
    <mergeCell ref="L135:M135"/>
    <mergeCell ref="N135:Q135"/>
    <mergeCell ref="F136:I136"/>
    <mergeCell ref="L136:M136"/>
    <mergeCell ref="N136:Q136"/>
    <mergeCell ref="F138:I138"/>
    <mergeCell ref="L138:M138"/>
    <mergeCell ref="N138:Q138"/>
    <mergeCell ref="F139:I139"/>
    <mergeCell ref="L139:M139"/>
    <mergeCell ref="N139:Q139"/>
    <mergeCell ref="F140:I140"/>
    <mergeCell ref="L140:M140"/>
    <mergeCell ref="N140:Q140"/>
    <mergeCell ref="F141:I141"/>
    <mergeCell ref="L141:M141"/>
    <mergeCell ref="N141:Q141"/>
    <mergeCell ref="F143:I143"/>
    <mergeCell ref="L143:M143"/>
    <mergeCell ref="N143:Q143"/>
    <mergeCell ref="F144:I144"/>
    <mergeCell ref="L144:M144"/>
    <mergeCell ref="N144:Q144"/>
    <mergeCell ref="F145:I145"/>
    <mergeCell ref="L145:M145"/>
    <mergeCell ref="N145:Q145"/>
    <mergeCell ref="F146:I146"/>
    <mergeCell ref="L146:M146"/>
    <mergeCell ref="N146:Q146"/>
    <mergeCell ref="F148:I148"/>
    <mergeCell ref="L148:M148"/>
    <mergeCell ref="N148:Q148"/>
    <mergeCell ref="F149:I149"/>
    <mergeCell ref="L149:M149"/>
    <mergeCell ref="N149:Q149"/>
    <mergeCell ref="F150:I150"/>
    <mergeCell ref="L150:M150"/>
    <mergeCell ref="N150:Q150"/>
    <mergeCell ref="F151:I151"/>
    <mergeCell ref="L151:M151"/>
    <mergeCell ref="N151:Q151"/>
    <mergeCell ref="F152:I152"/>
    <mergeCell ref="L152:M152"/>
    <mergeCell ref="N152:Q152"/>
    <mergeCell ref="F153:I153"/>
    <mergeCell ref="L153:M153"/>
    <mergeCell ref="N153:Q153"/>
    <mergeCell ref="F154:I154"/>
    <mergeCell ref="L154:M154"/>
    <mergeCell ref="N154:Q154"/>
    <mergeCell ref="F155:I155"/>
    <mergeCell ref="L155:M155"/>
    <mergeCell ref="N155:Q155"/>
    <mergeCell ref="F156:I156"/>
    <mergeCell ref="L156:M156"/>
    <mergeCell ref="N156:Q156"/>
    <mergeCell ref="F158:I158"/>
    <mergeCell ref="L158:M158"/>
    <mergeCell ref="N158:Q158"/>
    <mergeCell ref="F161:I161"/>
    <mergeCell ref="L161:M161"/>
    <mergeCell ref="N161:Q161"/>
    <mergeCell ref="F162:I162"/>
    <mergeCell ref="L162:M162"/>
    <mergeCell ref="N162:Q162"/>
    <mergeCell ref="F164:I164"/>
    <mergeCell ref="L164:M164"/>
    <mergeCell ref="N164:Q164"/>
    <mergeCell ref="F165:I165"/>
    <mergeCell ref="L165:M165"/>
    <mergeCell ref="N165:Q165"/>
    <mergeCell ref="F167:I167"/>
    <mergeCell ref="L167:M167"/>
    <mergeCell ref="N167:Q167"/>
    <mergeCell ref="F169:I169"/>
    <mergeCell ref="L169:M169"/>
    <mergeCell ref="N169:Q169"/>
    <mergeCell ref="F171:I171"/>
    <mergeCell ref="L171:M171"/>
    <mergeCell ref="N171:Q171"/>
    <mergeCell ref="F172:I172"/>
    <mergeCell ref="L172:M172"/>
    <mergeCell ref="N172:Q172"/>
    <mergeCell ref="F173:I173"/>
    <mergeCell ref="L173:M173"/>
    <mergeCell ref="N173:Q173"/>
    <mergeCell ref="F174:I174"/>
    <mergeCell ref="L174:M174"/>
    <mergeCell ref="N174:Q174"/>
    <mergeCell ref="F175:I175"/>
    <mergeCell ref="L175:M175"/>
    <mergeCell ref="N175:Q175"/>
    <mergeCell ref="N128:Q128"/>
    <mergeCell ref="N129:Q129"/>
    <mergeCell ref="N130:Q130"/>
    <mergeCell ref="N132:Q132"/>
    <mergeCell ref="N137:Q137"/>
    <mergeCell ref="N142:Q142"/>
    <mergeCell ref="N147:Q147"/>
    <mergeCell ref="N157:Q157"/>
    <mergeCell ref="N159:Q159"/>
    <mergeCell ref="N160:Q160"/>
    <mergeCell ref="N163:Q163"/>
    <mergeCell ref="N166:Q166"/>
    <mergeCell ref="N168:Q168"/>
    <mergeCell ref="N170:Q170"/>
    <mergeCell ref="H1:K1"/>
    <mergeCell ref="S2:AC2"/>
  </mergeCells>
  <dataValidations count="2">
    <dataValidation type="list" allowBlank="1" showInputMessage="1" showErrorMessage="1" error="Povolené sú hodnoty K, M." sqref="D171:D176">
      <formula1>"K, M"</formula1>
    </dataValidation>
    <dataValidation type="list" allowBlank="1" showInputMessage="1" showErrorMessage="1" error="Povolené sú hodnoty základná, znížená, nulová." sqref="U171:U176">
      <formula1>"základná, znížená, nulová"</formula1>
    </dataValidation>
  </dataValidations>
  <hyperlinks>
    <hyperlink ref="F1:G1" location="C2" display="1) Krycí list rozpočtu"/>
    <hyperlink ref="H1:K1" location="C86" display="2) Rekapitulácia rozpočtu"/>
    <hyperlink ref="L1" location="C127" display="3) Rozpočet"/>
    <hyperlink ref="S1:T1" location="'Rekapitulácia stavby'!C2" display="Rekapitulácia stavby"/>
  </hyperlinks>
  <pageMargins left="0.5833333" right="0.5833333" top="0.5" bottom="0.4666667" header="0" footer="0"/>
  <pageSetup paperSize="9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Ľubomír Kollárik</dc:creator>
  <cp:lastModifiedBy>Ľubomír Kollárik</cp:lastModifiedBy>
  <dcterms:created xsi:type="dcterms:W3CDTF">2017-10-10T08:19:26Z</dcterms:created>
  <dcterms:modified xsi:type="dcterms:W3CDTF">2017-10-10T08:19:29Z</dcterms:modified>
</cp:coreProperties>
</file>