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0" windowHeight="0"/>
  </bookViews>
  <sheets>
    <sheet name="Rekapitulácia stavby" sheetId="1" r:id="rId1"/>
    <sheet name="SO B - zateplenie" sheetId="2" r:id="rId2"/>
  </sheets>
  <definedNames>
    <definedName name="_xlnm.Print_Area" localSheetId="0">'Rekapitulácia stavby'!$C$4:$AP$70,'Rekapitulácia stavby'!$C$76:$AP$96</definedName>
    <definedName name="_xlnm.Print_Titles" localSheetId="0">'Rekapitulácia stavby'!$85:$85</definedName>
    <definedName name="_xlnm.Print_Area" localSheetId="1">'SO B - zateplenie'!$C$4:$Q$70,'SO B - zateplenie'!$C$76:$Q$115,'SO B - zateplenie'!$C$121:$Q$229</definedName>
    <definedName name="_xlnm.Print_Titles" localSheetId="1">'SO B - zateplenie'!$131:$131</definedName>
  </definedNames>
  <calcPr/>
</workbook>
</file>

<file path=xl/calcChain.xml><?xml version="1.0" encoding="utf-8"?>
<calcChain xmlns="http://schemas.openxmlformats.org/spreadsheetml/2006/main">
  <c i="1" r="AY88"/>
  <c r="AX88"/>
  <c i="2" r="BI229"/>
  <c r="BH229"/>
  <c r="BG229"/>
  <c r="BE229"/>
  <c r="BK229"/>
  <c r="N229"/>
  <c r="BF229"/>
  <c r="BI228"/>
  <c r="BH228"/>
  <c r="BG228"/>
  <c r="BE228"/>
  <c r="BK228"/>
  <c r="N228"/>
  <c r="BF228"/>
  <c r="BI227"/>
  <c r="BH227"/>
  <c r="BG227"/>
  <c r="BE227"/>
  <c r="BK227"/>
  <c r="N227"/>
  <c r="BF227"/>
  <c r="BI226"/>
  <c r="BH226"/>
  <c r="BG226"/>
  <c r="BE226"/>
  <c r="BK226"/>
  <c r="N226"/>
  <c r="BF226"/>
  <c r="BI225"/>
  <c r="BH225"/>
  <c r="BG225"/>
  <c r="BE225"/>
  <c r="BK225"/>
  <c r="BK224"/>
  <c r="N224"/>
  <c r="N225"/>
  <c r="BF225"/>
  <c r="N105"/>
  <c r="BI223"/>
  <c r="BH223"/>
  <c r="BG223"/>
  <c r="BE223"/>
  <c r="AA223"/>
  <c r="Y223"/>
  <c r="W223"/>
  <c r="BK223"/>
  <c r="N223"/>
  <c r="BF223"/>
  <c r="BI222"/>
  <c r="BH222"/>
  <c r="BG222"/>
  <c r="BE222"/>
  <c r="AA222"/>
  <c r="Y222"/>
  <c r="W222"/>
  <c r="BK222"/>
  <c r="N222"/>
  <c r="BF222"/>
  <c r="BI221"/>
  <c r="BH221"/>
  <c r="BG221"/>
  <c r="BE221"/>
  <c r="AA221"/>
  <c r="AA220"/>
  <c r="Y221"/>
  <c r="Y220"/>
  <c r="W221"/>
  <c r="W220"/>
  <c r="BK221"/>
  <c r="BK220"/>
  <c r="N220"/>
  <c r="N221"/>
  <c r="BF221"/>
  <c r="N104"/>
  <c r="BI219"/>
  <c r="BH219"/>
  <c r="BG219"/>
  <c r="BE219"/>
  <c r="AA219"/>
  <c r="Y219"/>
  <c r="W219"/>
  <c r="BK219"/>
  <c r="N219"/>
  <c r="BF219"/>
  <c r="BI218"/>
  <c r="BH218"/>
  <c r="BG218"/>
  <c r="BE218"/>
  <c r="AA218"/>
  <c r="AA217"/>
  <c r="Y218"/>
  <c r="Y217"/>
  <c r="W218"/>
  <c r="W217"/>
  <c r="BK218"/>
  <c r="BK217"/>
  <c r="N217"/>
  <c r="N218"/>
  <c r="BF218"/>
  <c r="N103"/>
  <c r="BI216"/>
  <c r="BH216"/>
  <c r="BG216"/>
  <c r="BE216"/>
  <c r="AA216"/>
  <c r="Y216"/>
  <c r="W216"/>
  <c r="BK216"/>
  <c r="N216"/>
  <c r="BF216"/>
  <c r="BI215"/>
  <c r="BH215"/>
  <c r="BG215"/>
  <c r="BE215"/>
  <c r="AA215"/>
  <c r="Y215"/>
  <c r="W215"/>
  <c r="BK215"/>
  <c r="N215"/>
  <c r="BF215"/>
  <c r="BI214"/>
  <c r="BH214"/>
  <c r="BG214"/>
  <c r="BE214"/>
  <c r="AA214"/>
  <c r="Y214"/>
  <c r="W214"/>
  <c r="BK214"/>
  <c r="N214"/>
  <c r="BF214"/>
  <c r="BI213"/>
  <c r="BH213"/>
  <c r="BG213"/>
  <c r="BE213"/>
  <c r="AA213"/>
  <c r="Y213"/>
  <c r="W213"/>
  <c r="BK213"/>
  <c r="N213"/>
  <c r="BF213"/>
  <c r="BI212"/>
  <c r="BH212"/>
  <c r="BG212"/>
  <c r="BE212"/>
  <c r="AA212"/>
  <c r="Y212"/>
  <c r="W212"/>
  <c r="BK212"/>
  <c r="N212"/>
  <c r="BF212"/>
  <c r="BI211"/>
  <c r="BH211"/>
  <c r="BG211"/>
  <c r="BE211"/>
  <c r="AA211"/>
  <c r="Y211"/>
  <c r="W211"/>
  <c r="BK211"/>
  <c r="N211"/>
  <c r="BF211"/>
  <c r="BI210"/>
  <c r="BH210"/>
  <c r="BG210"/>
  <c r="BE210"/>
  <c r="AA210"/>
  <c r="Y210"/>
  <c r="W210"/>
  <c r="BK210"/>
  <c r="N210"/>
  <c r="BF210"/>
  <c r="BI209"/>
  <c r="BH209"/>
  <c r="BG209"/>
  <c r="BE209"/>
  <c r="AA209"/>
  <c r="Y209"/>
  <c r="W209"/>
  <c r="BK209"/>
  <c r="N209"/>
  <c r="BF209"/>
  <c r="BI208"/>
  <c r="BH208"/>
  <c r="BG208"/>
  <c r="BE208"/>
  <c r="AA208"/>
  <c r="AA207"/>
  <c r="Y208"/>
  <c r="Y207"/>
  <c r="W208"/>
  <c r="W207"/>
  <c r="BK208"/>
  <c r="BK207"/>
  <c r="N207"/>
  <c r="N208"/>
  <c r="BF208"/>
  <c r="N102"/>
  <c r="BI206"/>
  <c r="BH206"/>
  <c r="BG206"/>
  <c r="BE206"/>
  <c r="AA206"/>
  <c r="Y206"/>
  <c r="W206"/>
  <c r="BK206"/>
  <c r="N206"/>
  <c r="BF206"/>
  <c r="BI205"/>
  <c r="BH205"/>
  <c r="BG205"/>
  <c r="BE205"/>
  <c r="AA205"/>
  <c r="Y205"/>
  <c r="W205"/>
  <c r="BK205"/>
  <c r="N205"/>
  <c r="BF205"/>
  <c r="BI204"/>
  <c r="BH204"/>
  <c r="BG204"/>
  <c r="BE204"/>
  <c r="AA204"/>
  <c r="AA203"/>
  <c r="Y204"/>
  <c r="Y203"/>
  <c r="W204"/>
  <c r="W203"/>
  <c r="BK204"/>
  <c r="BK203"/>
  <c r="N203"/>
  <c r="N204"/>
  <c r="BF204"/>
  <c r="N101"/>
  <c r="BI202"/>
  <c r="BH202"/>
  <c r="BG202"/>
  <c r="BE202"/>
  <c r="AA202"/>
  <c r="Y202"/>
  <c r="W202"/>
  <c r="BK202"/>
  <c r="N202"/>
  <c r="BF202"/>
  <c r="BI201"/>
  <c r="BH201"/>
  <c r="BG201"/>
  <c r="BE201"/>
  <c r="AA201"/>
  <c r="Y201"/>
  <c r="W201"/>
  <c r="BK201"/>
  <c r="N201"/>
  <c r="BF201"/>
  <c r="BI200"/>
  <c r="BH200"/>
  <c r="BG200"/>
  <c r="BE200"/>
  <c r="AA200"/>
  <c r="Y200"/>
  <c r="W200"/>
  <c r="BK200"/>
  <c r="N200"/>
  <c r="BF200"/>
  <c r="BI199"/>
  <c r="BH199"/>
  <c r="BG199"/>
  <c r="BE199"/>
  <c r="AA199"/>
  <c r="Y199"/>
  <c r="W199"/>
  <c r="BK199"/>
  <c r="N199"/>
  <c r="BF199"/>
  <c r="BI198"/>
  <c r="BH198"/>
  <c r="BG198"/>
  <c r="BE198"/>
  <c r="AA198"/>
  <c r="Y198"/>
  <c r="W198"/>
  <c r="BK198"/>
  <c r="N198"/>
  <c r="BF198"/>
  <c r="BI197"/>
  <c r="BH197"/>
  <c r="BG197"/>
  <c r="BE197"/>
  <c r="AA197"/>
  <c r="Y197"/>
  <c r="W197"/>
  <c r="BK197"/>
  <c r="N197"/>
  <c r="BF197"/>
  <c r="BI196"/>
  <c r="BH196"/>
  <c r="BG196"/>
  <c r="BE196"/>
  <c r="AA196"/>
  <c r="Y196"/>
  <c r="W196"/>
  <c r="BK196"/>
  <c r="N196"/>
  <c r="BF196"/>
  <c r="BI195"/>
  <c r="BH195"/>
  <c r="BG195"/>
  <c r="BE195"/>
  <c r="AA195"/>
  <c r="Y195"/>
  <c r="W195"/>
  <c r="BK195"/>
  <c r="N195"/>
  <c r="BF195"/>
  <c r="BI194"/>
  <c r="BH194"/>
  <c r="BG194"/>
  <c r="BE194"/>
  <c r="AA194"/>
  <c r="Y194"/>
  <c r="W194"/>
  <c r="BK194"/>
  <c r="N194"/>
  <c r="BF194"/>
  <c r="BI193"/>
  <c r="BH193"/>
  <c r="BG193"/>
  <c r="BE193"/>
  <c r="AA193"/>
  <c r="Y193"/>
  <c r="W193"/>
  <c r="BK193"/>
  <c r="N193"/>
  <c r="BF193"/>
  <c r="BI192"/>
  <c r="BH192"/>
  <c r="BG192"/>
  <c r="BE192"/>
  <c r="AA192"/>
  <c r="Y192"/>
  <c r="W192"/>
  <c r="BK192"/>
  <c r="N192"/>
  <c r="BF192"/>
  <c r="BI191"/>
  <c r="BH191"/>
  <c r="BG191"/>
  <c r="BE191"/>
  <c r="AA191"/>
  <c r="Y191"/>
  <c r="W191"/>
  <c r="BK191"/>
  <c r="N191"/>
  <c r="BF191"/>
  <c r="BI190"/>
  <c r="BH190"/>
  <c r="BG190"/>
  <c r="BE190"/>
  <c r="AA190"/>
  <c r="Y190"/>
  <c r="W190"/>
  <c r="BK190"/>
  <c r="N190"/>
  <c r="BF190"/>
  <c r="BI189"/>
  <c r="BH189"/>
  <c r="BG189"/>
  <c r="BE189"/>
  <c r="AA189"/>
  <c r="Y189"/>
  <c r="W189"/>
  <c r="BK189"/>
  <c r="N189"/>
  <c r="BF189"/>
  <c r="BI188"/>
  <c r="BH188"/>
  <c r="BG188"/>
  <c r="BE188"/>
  <c r="AA188"/>
  <c r="Y188"/>
  <c r="W188"/>
  <c r="BK188"/>
  <c r="N188"/>
  <c r="BF188"/>
  <c r="BI187"/>
  <c r="BH187"/>
  <c r="BG187"/>
  <c r="BE187"/>
  <c r="AA187"/>
  <c r="Y187"/>
  <c r="W187"/>
  <c r="BK187"/>
  <c r="N187"/>
  <c r="BF187"/>
  <c r="BI186"/>
  <c r="BH186"/>
  <c r="BG186"/>
  <c r="BE186"/>
  <c r="AA186"/>
  <c r="Y186"/>
  <c r="W186"/>
  <c r="BK186"/>
  <c r="N186"/>
  <c r="BF186"/>
  <c r="BI185"/>
  <c r="BH185"/>
  <c r="BG185"/>
  <c r="BE185"/>
  <c r="AA185"/>
  <c r="Y185"/>
  <c r="W185"/>
  <c r="BK185"/>
  <c r="N185"/>
  <c r="BF185"/>
  <c r="BI184"/>
  <c r="BH184"/>
  <c r="BG184"/>
  <c r="BE184"/>
  <c r="AA184"/>
  <c r="Y184"/>
  <c r="W184"/>
  <c r="BK184"/>
  <c r="N184"/>
  <c r="BF184"/>
  <c r="BI183"/>
  <c r="BH183"/>
  <c r="BG183"/>
  <c r="BE183"/>
  <c r="AA183"/>
  <c r="Y183"/>
  <c r="W183"/>
  <c r="BK183"/>
  <c r="N183"/>
  <c r="BF183"/>
  <c r="BI182"/>
  <c r="BH182"/>
  <c r="BG182"/>
  <c r="BE182"/>
  <c r="AA182"/>
  <c r="Y182"/>
  <c r="W182"/>
  <c r="BK182"/>
  <c r="N182"/>
  <c r="BF182"/>
  <c r="BI181"/>
  <c r="BH181"/>
  <c r="BG181"/>
  <c r="BE181"/>
  <c r="AA181"/>
  <c r="Y181"/>
  <c r="W181"/>
  <c r="BK181"/>
  <c r="N181"/>
  <c r="BF181"/>
  <c r="BI180"/>
  <c r="BH180"/>
  <c r="BG180"/>
  <c r="BE180"/>
  <c r="AA180"/>
  <c r="Y180"/>
  <c r="W180"/>
  <c r="BK180"/>
  <c r="N180"/>
  <c r="BF180"/>
  <c r="BI179"/>
  <c r="BH179"/>
  <c r="BG179"/>
  <c r="BE179"/>
  <c r="AA179"/>
  <c r="Y179"/>
  <c r="W179"/>
  <c r="BK179"/>
  <c r="N179"/>
  <c r="BF179"/>
  <c r="BI178"/>
  <c r="BH178"/>
  <c r="BG178"/>
  <c r="BE178"/>
  <c r="AA178"/>
  <c r="AA177"/>
  <c r="Y178"/>
  <c r="Y177"/>
  <c r="W178"/>
  <c r="W177"/>
  <c r="BK178"/>
  <c r="BK177"/>
  <c r="N177"/>
  <c r="N178"/>
  <c r="BF178"/>
  <c r="N100"/>
  <c r="BI176"/>
  <c r="BH176"/>
  <c r="BG176"/>
  <c r="BE176"/>
  <c r="AA176"/>
  <c r="AA175"/>
  <c r="Y176"/>
  <c r="Y175"/>
  <c r="W176"/>
  <c r="W175"/>
  <c r="BK176"/>
  <c r="BK175"/>
  <c r="N175"/>
  <c r="N176"/>
  <c r="BF176"/>
  <c r="N99"/>
  <c r="BI174"/>
  <c r="BH174"/>
  <c r="BG174"/>
  <c r="BE174"/>
  <c r="AA174"/>
  <c r="AA173"/>
  <c r="Y174"/>
  <c r="Y173"/>
  <c r="W174"/>
  <c r="W173"/>
  <c r="BK174"/>
  <c r="BK173"/>
  <c r="N173"/>
  <c r="N174"/>
  <c r="BF174"/>
  <c r="N98"/>
  <c r="BI172"/>
  <c r="BH172"/>
  <c r="BG172"/>
  <c r="BE172"/>
  <c r="AA172"/>
  <c r="Y172"/>
  <c r="W172"/>
  <c r="BK172"/>
  <c r="N172"/>
  <c r="BF172"/>
  <c r="BI171"/>
  <c r="BH171"/>
  <c r="BG171"/>
  <c r="BE171"/>
  <c r="AA171"/>
  <c r="Y171"/>
  <c r="W171"/>
  <c r="BK171"/>
  <c r="N171"/>
  <c r="BF171"/>
  <c r="BI170"/>
  <c r="BH170"/>
  <c r="BG170"/>
  <c r="BE170"/>
  <c r="AA170"/>
  <c r="AA169"/>
  <c r="Y170"/>
  <c r="Y169"/>
  <c r="W170"/>
  <c r="W169"/>
  <c r="BK170"/>
  <c r="BK169"/>
  <c r="N169"/>
  <c r="N170"/>
  <c r="BF170"/>
  <c r="N97"/>
  <c r="BI168"/>
  <c r="BH168"/>
  <c r="BG168"/>
  <c r="BE168"/>
  <c r="AA168"/>
  <c r="Y168"/>
  <c r="W168"/>
  <c r="BK168"/>
  <c r="N168"/>
  <c r="BF168"/>
  <c r="BI167"/>
  <c r="BH167"/>
  <c r="BG167"/>
  <c r="BE167"/>
  <c r="AA167"/>
  <c r="Y167"/>
  <c r="W167"/>
  <c r="BK167"/>
  <c r="N167"/>
  <c r="BF167"/>
  <c r="BI166"/>
  <c r="BH166"/>
  <c r="BG166"/>
  <c r="BE166"/>
  <c r="AA166"/>
  <c r="Y166"/>
  <c r="W166"/>
  <c r="BK166"/>
  <c r="N166"/>
  <c r="BF166"/>
  <c r="BI165"/>
  <c r="BH165"/>
  <c r="BG165"/>
  <c r="BE165"/>
  <c r="AA165"/>
  <c r="Y165"/>
  <c r="W165"/>
  <c r="BK165"/>
  <c r="N165"/>
  <c r="BF165"/>
  <c r="BI164"/>
  <c r="BH164"/>
  <c r="BG164"/>
  <c r="BE164"/>
  <c r="AA164"/>
  <c r="Y164"/>
  <c r="W164"/>
  <c r="BK164"/>
  <c r="N164"/>
  <c r="BF164"/>
  <c r="BI163"/>
  <c r="BH163"/>
  <c r="BG163"/>
  <c r="BE163"/>
  <c r="AA163"/>
  <c r="Y163"/>
  <c r="W163"/>
  <c r="BK163"/>
  <c r="N163"/>
  <c r="BF163"/>
  <c r="BI162"/>
  <c r="BH162"/>
  <c r="BG162"/>
  <c r="BE162"/>
  <c r="AA162"/>
  <c r="Y162"/>
  <c r="W162"/>
  <c r="BK162"/>
  <c r="N162"/>
  <c r="BF162"/>
  <c r="BI161"/>
  <c r="BH161"/>
  <c r="BG161"/>
  <c r="BE161"/>
  <c r="AA161"/>
  <c r="Y161"/>
  <c r="W161"/>
  <c r="BK161"/>
  <c r="N161"/>
  <c r="BF161"/>
  <c r="BI160"/>
  <c r="BH160"/>
  <c r="BG160"/>
  <c r="BE160"/>
  <c r="AA160"/>
  <c r="AA159"/>
  <c r="Y160"/>
  <c r="Y159"/>
  <c r="W160"/>
  <c r="W159"/>
  <c r="BK160"/>
  <c r="BK159"/>
  <c r="N159"/>
  <c r="N160"/>
  <c r="BF160"/>
  <c r="N96"/>
  <c r="BI158"/>
  <c r="BH158"/>
  <c r="BG158"/>
  <c r="BE158"/>
  <c r="AA158"/>
  <c r="AA157"/>
  <c r="AA156"/>
  <c r="Y158"/>
  <c r="Y157"/>
  <c r="Y156"/>
  <c r="W158"/>
  <c r="W157"/>
  <c r="W156"/>
  <c r="BK158"/>
  <c r="BK157"/>
  <c r="N157"/>
  <c r="BK156"/>
  <c r="N156"/>
  <c r="N158"/>
  <c r="BF158"/>
  <c r="N95"/>
  <c r="N94"/>
  <c r="BI155"/>
  <c r="BH155"/>
  <c r="BG155"/>
  <c r="BE155"/>
  <c r="AA155"/>
  <c r="AA154"/>
  <c r="Y155"/>
  <c r="Y154"/>
  <c r="W155"/>
  <c r="W154"/>
  <c r="BK155"/>
  <c r="BK154"/>
  <c r="N154"/>
  <c r="N155"/>
  <c r="BF155"/>
  <c r="N93"/>
  <c r="BI153"/>
  <c r="BH153"/>
  <c r="BG153"/>
  <c r="BE153"/>
  <c r="AA153"/>
  <c r="Y153"/>
  <c r="W153"/>
  <c r="BK153"/>
  <c r="N153"/>
  <c r="BF153"/>
  <c r="BI152"/>
  <c r="BH152"/>
  <c r="BG152"/>
  <c r="BE152"/>
  <c r="AA152"/>
  <c r="Y152"/>
  <c r="W152"/>
  <c r="BK152"/>
  <c r="N152"/>
  <c r="BF152"/>
  <c r="BI151"/>
  <c r="BH151"/>
  <c r="BG151"/>
  <c r="BE151"/>
  <c r="AA151"/>
  <c r="Y151"/>
  <c r="W151"/>
  <c r="BK151"/>
  <c r="N151"/>
  <c r="BF151"/>
  <c r="BI150"/>
  <c r="BH150"/>
  <c r="BG150"/>
  <c r="BE150"/>
  <c r="AA150"/>
  <c r="Y150"/>
  <c r="W150"/>
  <c r="BK150"/>
  <c r="N150"/>
  <c r="BF150"/>
  <c r="BI149"/>
  <c r="BH149"/>
  <c r="BG149"/>
  <c r="BE149"/>
  <c r="AA149"/>
  <c r="Y149"/>
  <c r="W149"/>
  <c r="BK149"/>
  <c r="N149"/>
  <c r="BF149"/>
  <c r="BI148"/>
  <c r="BH148"/>
  <c r="BG148"/>
  <c r="BE148"/>
  <c r="AA148"/>
  <c r="Y148"/>
  <c r="W148"/>
  <c r="BK148"/>
  <c r="N148"/>
  <c r="BF148"/>
  <c r="BI147"/>
  <c r="BH147"/>
  <c r="BG147"/>
  <c r="BE147"/>
  <c r="AA147"/>
  <c r="Y147"/>
  <c r="W147"/>
  <c r="BK147"/>
  <c r="N147"/>
  <c r="BF147"/>
  <c r="BI146"/>
  <c r="BH146"/>
  <c r="BG146"/>
  <c r="BE146"/>
  <c r="AA146"/>
  <c r="AA145"/>
  <c r="Y146"/>
  <c r="Y145"/>
  <c r="W146"/>
  <c r="W145"/>
  <c r="BK146"/>
  <c r="BK145"/>
  <c r="N145"/>
  <c r="N146"/>
  <c r="BF146"/>
  <c r="N92"/>
  <c r="BI144"/>
  <c r="BH144"/>
  <c r="BG144"/>
  <c r="BE144"/>
  <c r="AA144"/>
  <c r="Y144"/>
  <c r="W144"/>
  <c r="BK144"/>
  <c r="N144"/>
  <c r="BF144"/>
  <c r="BI143"/>
  <c r="BH143"/>
  <c r="BG143"/>
  <c r="BE143"/>
  <c r="AA143"/>
  <c r="Y143"/>
  <c r="W143"/>
  <c r="BK143"/>
  <c r="N143"/>
  <c r="BF143"/>
  <c r="BI142"/>
  <c r="BH142"/>
  <c r="BG142"/>
  <c r="BE142"/>
  <c r="AA142"/>
  <c r="Y142"/>
  <c r="W142"/>
  <c r="BK142"/>
  <c r="N142"/>
  <c r="BF142"/>
  <c r="BI141"/>
  <c r="BH141"/>
  <c r="BG141"/>
  <c r="BE141"/>
  <c r="AA141"/>
  <c r="Y141"/>
  <c r="W141"/>
  <c r="BK141"/>
  <c r="N141"/>
  <c r="BF141"/>
  <c r="BI140"/>
  <c r="BH140"/>
  <c r="BG140"/>
  <c r="BE140"/>
  <c r="AA140"/>
  <c r="Y140"/>
  <c r="W140"/>
  <c r="BK140"/>
  <c r="N140"/>
  <c r="BF140"/>
  <c r="BI139"/>
  <c r="BH139"/>
  <c r="BG139"/>
  <c r="BE139"/>
  <c r="AA139"/>
  <c r="Y139"/>
  <c r="W139"/>
  <c r="BK139"/>
  <c r="N139"/>
  <c r="BF139"/>
  <c r="BI138"/>
  <c r="BH138"/>
  <c r="BG138"/>
  <c r="BE138"/>
  <c r="AA138"/>
  <c r="Y138"/>
  <c r="W138"/>
  <c r="BK138"/>
  <c r="N138"/>
  <c r="BF138"/>
  <c r="BI137"/>
  <c r="BH137"/>
  <c r="BG137"/>
  <c r="BE137"/>
  <c r="AA137"/>
  <c r="AA136"/>
  <c r="Y137"/>
  <c r="Y136"/>
  <c r="W137"/>
  <c r="W136"/>
  <c r="BK137"/>
  <c r="BK136"/>
  <c r="N136"/>
  <c r="N137"/>
  <c r="BF137"/>
  <c r="N91"/>
  <c r="BI135"/>
  <c r="BH135"/>
  <c r="BG135"/>
  <c r="BE135"/>
  <c r="AA135"/>
  <c r="AA134"/>
  <c r="AA133"/>
  <c r="AA132"/>
  <c r="Y135"/>
  <c r="Y134"/>
  <c r="Y133"/>
  <c r="Y132"/>
  <c r="W135"/>
  <c r="W134"/>
  <c r="W133"/>
  <c r="W132"/>
  <c i="1" r="AU88"/>
  <c i="2" r="BK135"/>
  <c r="BK134"/>
  <c r="N134"/>
  <c r="BK133"/>
  <c r="N133"/>
  <c r="BK132"/>
  <c r="N132"/>
  <c r="N88"/>
  <c r="N135"/>
  <c r="BF135"/>
  <c r="N90"/>
  <c r="N89"/>
  <c r="M129"/>
  <c r="F129"/>
  <c r="M128"/>
  <c r="F128"/>
  <c r="F126"/>
  <c r="F124"/>
  <c r="BI113"/>
  <c r="BH113"/>
  <c r="BG113"/>
  <c r="BE113"/>
  <c r="N113"/>
  <c r="BF113"/>
  <c r="BI112"/>
  <c r="BH112"/>
  <c r="BG112"/>
  <c r="BE112"/>
  <c r="N112"/>
  <c r="BF112"/>
  <c r="BI111"/>
  <c r="BH111"/>
  <c r="BG111"/>
  <c r="BE111"/>
  <c r="N111"/>
  <c r="BF111"/>
  <c r="BI110"/>
  <c r="BH110"/>
  <c r="BG110"/>
  <c r="BE110"/>
  <c r="N110"/>
  <c r="BF110"/>
  <c r="BI109"/>
  <c r="BH109"/>
  <c r="BG109"/>
  <c r="BE109"/>
  <c r="N109"/>
  <c r="BF109"/>
  <c r="BI108"/>
  <c r="H36"/>
  <c i="1" r="BD88"/>
  <c i="2" r="BH108"/>
  <c r="H35"/>
  <c i="1" r="BC88"/>
  <c i="2" r="BG108"/>
  <c r="H34"/>
  <c i="1" r="BB88"/>
  <c i="2" r="BE108"/>
  <c r="M32"/>
  <c i="1" r="AV88"/>
  <c i="2" r="H32"/>
  <c i="1" r="AZ88"/>
  <c i="2" r="N108"/>
  <c r="N107"/>
  <c r="L115"/>
  <c r="BF108"/>
  <c r="M33"/>
  <c i="1" r="AW88"/>
  <c i="2" r="H33"/>
  <c i="1" r="BA88"/>
  <c i="2" r="M28"/>
  <c i="1" r="AS88"/>
  <c i="2" r="M27"/>
  <c r="M84"/>
  <c r="F84"/>
  <c r="M83"/>
  <c r="F83"/>
  <c r="F81"/>
  <c r="F79"/>
  <c r="M30"/>
  <c i="1" r="AG88"/>
  <c i="2" r="L38"/>
  <c r="O9"/>
  <c r="M126"/>
  <c r="M81"/>
  <c r="F6"/>
  <c r="F123"/>
  <c r="F78"/>
  <c i="1" r="CK94"/>
  <c r="CJ94"/>
  <c r="CI94"/>
  <c r="CC94"/>
  <c r="CH94"/>
  <c r="CB94"/>
  <c r="CG94"/>
  <c r="CA94"/>
  <c r="CF94"/>
  <c r="BZ94"/>
  <c r="CE94"/>
  <c r="CK93"/>
  <c r="CJ93"/>
  <c r="CI93"/>
  <c r="CC93"/>
  <c r="CH93"/>
  <c r="CB93"/>
  <c r="CG93"/>
  <c r="CA93"/>
  <c r="CF93"/>
  <c r="BZ93"/>
  <c r="CE93"/>
  <c r="CK92"/>
  <c r="CJ92"/>
  <c r="CI92"/>
  <c r="CC92"/>
  <c r="CH92"/>
  <c r="CB92"/>
  <c r="CG92"/>
  <c r="CA92"/>
  <c r="CF92"/>
  <c r="BZ92"/>
  <c r="CE92"/>
  <c r="CK91"/>
  <c r="CJ91"/>
  <c r="CI91"/>
  <c r="CH91"/>
  <c r="CG91"/>
  <c r="CF91"/>
  <c r="BZ91"/>
  <c r="CE91"/>
  <c r="BD87"/>
  <c r="W35"/>
  <c r="BC87"/>
  <c r="W34"/>
  <c r="BB87"/>
  <c r="W33"/>
  <c r="BA87"/>
  <c r="W32"/>
  <c r="AZ87"/>
  <c r="AY87"/>
  <c r="AX87"/>
  <c r="AW87"/>
  <c r="AK32"/>
  <c r="AV87"/>
  <c r="AU87"/>
  <c r="AT87"/>
  <c r="AS87"/>
  <c r="AG87"/>
  <c r="AK26"/>
  <c r="AG94"/>
  <c r="CD94"/>
  <c r="AV94"/>
  <c r="BY94"/>
  <c r="AN94"/>
  <c r="AG93"/>
  <c r="CD93"/>
  <c r="AV93"/>
  <c r="BY93"/>
  <c r="AN93"/>
  <c r="AG92"/>
  <c r="CD92"/>
  <c r="AV92"/>
  <c r="BY92"/>
  <c r="AN92"/>
  <c r="AG91"/>
  <c r="AG90"/>
  <c r="AK27"/>
  <c r="AG96"/>
  <c r="CD91"/>
  <c r="W31"/>
  <c r="AV91"/>
  <c r="BY91"/>
  <c r="AK31"/>
  <c r="AN91"/>
  <c r="AN90"/>
  <c r="AT88"/>
  <c r="AN88"/>
  <c r="AN87"/>
  <c r="AN96"/>
  <c r="AM83"/>
  <c r="L83"/>
  <c r="AM82"/>
  <c r="L82"/>
  <c r="AM80"/>
  <c r="L80"/>
  <c r="L78"/>
  <c r="L77"/>
  <c r="AK29"/>
  <c r="AK37"/>
</calcChain>
</file>

<file path=xl/sharedStrings.xml><?xml version="1.0" encoding="utf-8"?>
<sst xmlns="http://schemas.openxmlformats.org/spreadsheetml/2006/main">
  <si>
    <t>2012</t>
  </si>
  <si>
    <t>Hárok obsahuje:</t>
  </si>
  <si>
    <t>1) Súhrnný list stavby</t>
  </si>
  <si>
    <t>2) Rekapitulácia objektov</t>
  </si>
  <si>
    <t>2.0</t>
  </si>
  <si>
    <t/>
  </si>
  <si>
    <t>False</t>
  </si>
  <si>
    <t>optimalizované pre tlač zostáv vo formáte A4 - na výšku</t>
  </si>
  <si>
    <t xml:space="preserve">&gt;&gt;  skryté stĺpce  &lt;&lt;</t>
  </si>
  <si>
    <t>0,001</t>
  </si>
  <si>
    <t>20</t>
  </si>
  <si>
    <t>SÚHRNNÝ LIST STAVBY</t>
  </si>
  <si>
    <t xml:space="preserve">v ---  nižšie sa nachádzajú doplnkové a pomocné údaje k zostavám  --- v</t>
  </si>
  <si>
    <t>Návod na vyplnenie</t>
  </si>
  <si>
    <t>Kód:</t>
  </si>
  <si>
    <t>20172</t>
  </si>
  <si>
    <t xml:space="preserve">Meniť je možné iba bunky so žltým podfarbením!_x000d_
_x000d_
1) na prvom liste Rekapitulácie stavby vyplňte v zostave_x000d_
_x000d_
    a) Súhrnný list_x000d_
       - údaje o Zhotoviteľovi_x000d_
         (prenesú sa do ostatných zostáv aj v iných listoch)_x000d_
_x000d_
    b) Rekapitulácia objektov_x000d_
       - potrebné Ostatné náklady_x000d_
_x000d_
2) na vybraných listoch vyplňte v zostave_x000d_
_x000d_
    a) Krycí list_x000d_
       - údaje o Zhotoviteľovi, pokiaľ sa líšia od údajov o Zhotoviteľovi na Súhrnnom liste_x000d_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</si>
  <si>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</si>
  <si>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Kultúrny dom Nižná Boca -zateplenie</t>
  </si>
  <si>
    <t>JKSO:</t>
  </si>
  <si>
    <t>KS:</t>
  </si>
  <si>
    <t>Miesto:</t>
  </si>
  <si>
    <t>Nižná Boca</t>
  </si>
  <si>
    <t>Dátum:</t>
  </si>
  <si>
    <t>17. 9. 2017</t>
  </si>
  <si>
    <t>Objednávateľ:</t>
  </si>
  <si>
    <t>IČO:</t>
  </si>
  <si>
    <t>Obec Nižná Boca</t>
  </si>
  <si>
    <t>IČO DPH:</t>
  </si>
  <si>
    <t>Zhotoviteľ:</t>
  </si>
  <si>
    <t>Vyplň údaj</t>
  </si>
  <si>
    <t>Projektant:</t>
  </si>
  <si>
    <t>Študio B, L.hrádok, arch. Hradský</t>
  </si>
  <si>
    <t>True</t>
  </si>
  <si>
    <t>0,01</t>
  </si>
  <si>
    <t>Spracovateľ:</t>
  </si>
  <si>
    <t>Mejcher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</si>
  <si>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</si>
  <si>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</si>
  <si>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</si>
  <si>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</si>
  <si>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</si>
  <si>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</si>
  <si>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</si>
  <si>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</si>
  <si>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</si>
  <si>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</si>
  <si>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</si>
  <si>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</si>
  <si>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</si>
  <si>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</si>
  <si>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</si>
  <si>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</si>
  <si>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</si>
  <si>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</si>
  <si>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</si>
  <si>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</si>
  <si>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</si>
  <si>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</si>
  <si>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</si>
  <si>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</si>
  <si>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</si>
  <si>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</si>
  <si>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</si>
  <si>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</si>
  <si>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</si>
  <si>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</si>
  <si>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</si>
  <si>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</si>
  <si>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</si>
  <si>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</si>
  <si>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</si>
  <si>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</si>
  <si>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</si>
  <si>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</si>
  <si>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</si>
  <si>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</si>
  <si>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</si>
  <si>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</si>
  <si>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</si>
  <si>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{9cdea7a7-05b7-4af3-acd2-4d99d14d6a1c}</t>
  </si>
  <si>
    <t>{00000000-0000-0000-0000-000000000000}</t>
  </si>
  <si>
    <t>/</t>
  </si>
  <si>
    <t>SO B</t>
  </si>
  <si>
    <t>zateplenie</t>
  </si>
  <si>
    <t>1</t>
  </si>
  <si>
    <t>{177ba704-4729-43f2-90f9-054dffa2b5f2}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</si>
  <si>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</si>
  <si>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</si>
  <si>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</si>
  <si>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</si>
  <si>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</si>
  <si>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</si>
  <si>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</si>
  <si>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</si>
  <si>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</si>
  <si>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</si>
  <si>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</si>
  <si>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</si>
  <si>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</si>
  <si>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</si>
  <si>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</si>
  <si>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Objekt:</t>
  </si>
  <si>
    <t>SO B - zateplenie</t>
  </si>
  <si>
    <t xml:space="preserve"> 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</si>
  <si>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</si>
  <si>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</si>
  <si>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</si>
  <si>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</si>
  <si>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</si>
  <si>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</si>
  <si>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 xml:space="preserve">HSV -  Práce a dodávky HSV</t>
  </si>
  <si>
    <t xml:space="preserve">    3 -  Zvislé a kompletné konštrukcie</t>
  </si>
  <si>
    <t xml:space="preserve">    6 -  Úpravy povrchov, podlahy, osadenie</t>
  </si>
  <si>
    <t xml:space="preserve">    9 -  Ostatné konštrukcie a práce-búranie</t>
  </si>
  <si>
    <t xml:space="preserve">    99 -  Presun hmôt HSV</t>
  </si>
  <si>
    <t xml:space="preserve">PSV -  Práce a dodávky PSV</t>
  </si>
  <si>
    <t xml:space="preserve">    711 -  Izolácie proti vode a vlhkosti</t>
  </si>
  <si>
    <t xml:space="preserve">    713 -  Izolácie tepelné</t>
  </si>
  <si>
    <t xml:space="preserve">    763 -  Konštrukcie</t>
  </si>
  <si>
    <t xml:space="preserve">    764 -  Konštrukcie klampiarske</t>
  </si>
  <si>
    <t xml:space="preserve">    765 -  Konštrukcie</t>
  </si>
  <si>
    <t xml:space="preserve">    766 -  Konštrukcie stolárske</t>
  </si>
  <si>
    <t xml:space="preserve">    767 -  Konštrukcie doplnkové kovové</t>
  </si>
  <si>
    <t xml:space="preserve">    775 -  Podlahy vlysové a parketové</t>
  </si>
  <si>
    <t xml:space="preserve">    783 -  Dokončovacie práce</t>
  </si>
  <si>
    <t xml:space="preserve">    784 -  Dokončovacie práce</t>
  </si>
  <si>
    <t xml:space="preserve">VP -   Práce naviac</t>
  </si>
  <si>
    <t>2) Ostatné náklady</t>
  </si>
  <si>
    <t>GZS</t>
  </si>
  <si>
    <t>VRN</t>
  </si>
  <si>
    <t>2</t>
  </si>
  <si>
    <t>Mimostaven. doprava</t>
  </si>
  <si>
    <t>Sťažené podmienky</t>
  </si>
  <si>
    <t>Vplyv prostredia</t>
  </si>
  <si>
    <t>Klimatické vplyvy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</si>
  <si>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</si>
  <si>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</si>
  <si>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</si>
  <si>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</si>
  <si>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</si>
  <si>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</si>
  <si>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</si>
  <si>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</si>
  <si>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</si>
  <si>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</si>
  <si>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</si>
  <si>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</si>
  <si>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</si>
  <si>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</si>
  <si>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</si>
  <si>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</si>
  <si>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</si>
  <si>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50</t>
  </si>
  <si>
    <t>K</t>
  </si>
  <si>
    <t>310278841</t>
  </si>
  <si>
    <t>Zamurovanie otvoru s plochou do 1m2 v murive nadzákladného tvárnicami hr. do 500mm</t>
  </si>
  <si>
    <t>m3</t>
  </si>
  <si>
    <t>4</t>
  </si>
  <si>
    <t>392440429</t>
  </si>
  <si>
    <t>51</t>
  </si>
  <si>
    <t>612421411</t>
  </si>
  <si>
    <t>Oprava vnútorných vápenných omietok stien, v množstve opravenej plochy nad 30 do 50 % hrubých</t>
  </si>
  <si>
    <t>m2</t>
  </si>
  <si>
    <t>-1301711334</t>
  </si>
  <si>
    <t>52</t>
  </si>
  <si>
    <t>612421431</t>
  </si>
  <si>
    <t>Oprava vnútorných vápenných omietok stien, v množstve opravenej plochy nad 30 do 50 % štukových</t>
  </si>
  <si>
    <t>-1593392836</t>
  </si>
  <si>
    <t>73</t>
  </si>
  <si>
    <t>622462553</t>
  </si>
  <si>
    <t xml:space="preserve">Vonkajšia omietka stien tenkovrstvová silikónová s ryhovanou štruktúrou  hr.zrna 2,00mm</t>
  </si>
  <si>
    <t>56711358</t>
  </si>
  <si>
    <t>74</t>
  </si>
  <si>
    <t>622472007</t>
  </si>
  <si>
    <t xml:space="preserve">Príprava podkladu pre vonkajšie nátery, silikónová penetracia  Prince Color Multigrund PGT  - BASF</t>
  </si>
  <si>
    <t>93203541</t>
  </si>
  <si>
    <t>68</t>
  </si>
  <si>
    <t>625250064</t>
  </si>
  <si>
    <t xml:space="preserve">Kontaktný zatepľovací systém hr. 150 mm  - dosky z MV, skrutkovacie kotvy</t>
  </si>
  <si>
    <t>600299062</t>
  </si>
  <si>
    <t>69</t>
  </si>
  <si>
    <t>625250068</t>
  </si>
  <si>
    <t>Kontaktný zatepľovací systém ostenia hr. 30 mm - dosky z MW</t>
  </si>
  <si>
    <t>-997096548</t>
  </si>
  <si>
    <t>9</t>
  </si>
  <si>
    <t>631313511</t>
  </si>
  <si>
    <t>Mazanina z betónu prostého tr.C 12/15 hr.nad 80 do 120 mm</t>
  </si>
  <si>
    <t>85404768</t>
  </si>
  <si>
    <t>10</t>
  </si>
  <si>
    <t>632451022</t>
  </si>
  <si>
    <t>Vyrovnávací poter muriva MC 15 zhotovený v páse hr. nad 20 do 30 mm (podkladný)</t>
  </si>
  <si>
    <t>1945496156</t>
  </si>
  <si>
    <t>58</t>
  </si>
  <si>
    <t>941942001</t>
  </si>
  <si>
    <t>Montáž lešenia rámového systémového s podlahami šírky do 0,75 m, výšky do 10 m</t>
  </si>
  <si>
    <t>-978563349</t>
  </si>
  <si>
    <t>60</t>
  </si>
  <si>
    <t>941942801</t>
  </si>
  <si>
    <t>Demontáž lešenia rámového systémového s podlahami šírky do 0,75 m, výšky do 10 m</t>
  </si>
  <si>
    <t>-1095799229</t>
  </si>
  <si>
    <t>59</t>
  </si>
  <si>
    <t>941942901</t>
  </si>
  <si>
    <t>Príplatok za prvý a každý ďalší i začatý týždeň použitia lešenia rámového systémového šírky do 0,75 m, výšky do 10 m</t>
  </si>
  <si>
    <t>-245128079</t>
  </si>
  <si>
    <t>57</t>
  </si>
  <si>
    <t>941955001</t>
  </si>
  <si>
    <t>Lešenie ľahké pracovné pomocné, s výškou lešeňovej podlahy do 1,20 m</t>
  </si>
  <si>
    <t>-651898162</t>
  </si>
  <si>
    <t>70</t>
  </si>
  <si>
    <t>953946131</t>
  </si>
  <si>
    <t>BASF Soklový profil hr. 0,8 mm SP 150 (hliníkový)</t>
  </si>
  <si>
    <t>m</t>
  </si>
  <si>
    <t>921443157</t>
  </si>
  <si>
    <t>75</t>
  </si>
  <si>
    <t>953996121</t>
  </si>
  <si>
    <t>okenný APU profil s integrovanou tkaninou</t>
  </si>
  <si>
    <t>-99336386</t>
  </si>
  <si>
    <t>71</t>
  </si>
  <si>
    <t>953996131</t>
  </si>
  <si>
    <t>BASF Rohový PVC profil s integrovanou tkaninou 100x100</t>
  </si>
  <si>
    <t>-1633980219</t>
  </si>
  <si>
    <t>72</t>
  </si>
  <si>
    <t>953996141</t>
  </si>
  <si>
    <t>BASF Rohový PVC profil PLY PN s integrovanou tkaninou 100x100 - priznaný vo fasáde</t>
  </si>
  <si>
    <t>1646822930</t>
  </si>
  <si>
    <t>80</t>
  </si>
  <si>
    <t>998011001</t>
  </si>
  <si>
    <t>Presun hmôt pre budovy JKSO 801, 803, 812, zvislá konštr. z tehál, tvárnic, z kovu výšky do 6 m</t>
  </si>
  <si>
    <t>t</t>
  </si>
  <si>
    <t>-1538895229</t>
  </si>
  <si>
    <t>11</t>
  </si>
  <si>
    <t>711111211</t>
  </si>
  <si>
    <t>Izolácia proti zemnej vlhkosti, protiradónová, stierka COMBIFLEX-C2, betón. podklad , vodorovná</t>
  </si>
  <si>
    <t>16</t>
  </si>
  <si>
    <t>-148486227</t>
  </si>
  <si>
    <t>713111125</t>
  </si>
  <si>
    <t>Montáž tepelnej izolácie stropov rovných minerálnou vlnou, spodkom prilepením</t>
  </si>
  <si>
    <t>-1647953433</t>
  </si>
  <si>
    <t>21</t>
  </si>
  <si>
    <t>M</t>
  </si>
  <si>
    <t>6314178900</t>
  </si>
  <si>
    <t>Pásy lamelové AL fóliou 50kg/m3, hrúbky 10cm</t>
  </si>
  <si>
    <t>32</t>
  </si>
  <si>
    <t>1594188124</t>
  </si>
  <si>
    <t>22</t>
  </si>
  <si>
    <t>6315185800</t>
  </si>
  <si>
    <t>Dosky z minerálnej plsti 100 kg/m3, hrúbky 100 mm</t>
  </si>
  <si>
    <t>-749381916</t>
  </si>
  <si>
    <t>77</t>
  </si>
  <si>
    <t>713131121</t>
  </si>
  <si>
    <t xml:space="preserve">Montáž tepelnej izolácie stien  fasady  pod drev.obklad minerálnou vlnou, s úpravou viazacím drôtom</t>
  </si>
  <si>
    <t>164495131</t>
  </si>
  <si>
    <t>78</t>
  </si>
  <si>
    <t>6314150925</t>
  </si>
  <si>
    <t>Tepelné izolácie kontaktných fasád NOBASIL FKD, čadičová minerálna izolácia - doska 150x600x1000</t>
  </si>
  <si>
    <t>642108329</t>
  </si>
  <si>
    <t>19</t>
  </si>
  <si>
    <t>713292111</t>
  </si>
  <si>
    <t>Úchytná konštrukcia z hliník.drôtov, podložiek a hliníkových líšt stropov</t>
  </si>
  <si>
    <t>-1814645294</t>
  </si>
  <si>
    <t>14</t>
  </si>
  <si>
    <t>713122111</t>
  </si>
  <si>
    <t>Montáž tepelnej izolácie podláh polystyrénom, kladeným voľne v jednej vrstve, podlaha oz. P1</t>
  </si>
  <si>
    <t>1835820685</t>
  </si>
  <si>
    <t>15</t>
  </si>
  <si>
    <t>2837650060</t>
  </si>
  <si>
    <t>Styrodur 2800 C extrudovaný polystyrén - XPS hrúbka 100mm</t>
  </si>
  <si>
    <t>759610804</t>
  </si>
  <si>
    <t>81</t>
  </si>
  <si>
    <t>998713101</t>
  </si>
  <si>
    <t>Presun hmôt pre izolácie tepelné v objektoch výšky do 6 m</t>
  </si>
  <si>
    <t>-562380017</t>
  </si>
  <si>
    <t>24</t>
  </si>
  <si>
    <t>763131211</t>
  </si>
  <si>
    <t>SDK podhľad, drevená spodná kca s priamym uchytením, dosky GKB hr. 12,5 mm</t>
  </si>
  <si>
    <t>231779220</t>
  </si>
  <si>
    <t>23</t>
  </si>
  <si>
    <t>763134025</t>
  </si>
  <si>
    <t>SDK podhľad, závesná kca profil UA, montážny profil CD , dosky GKF hr. 2*12,5 mm</t>
  </si>
  <si>
    <t>433451225</t>
  </si>
  <si>
    <t>25</t>
  </si>
  <si>
    <t>998763301</t>
  </si>
  <si>
    <t>Presun hmôt pre sádrokartónové konštrukcie v objektoch výšky do 7 m</t>
  </si>
  <si>
    <t>1545015266</t>
  </si>
  <si>
    <t>76</t>
  </si>
  <si>
    <t>764421430</t>
  </si>
  <si>
    <t xml:space="preserve">Oplechovanie okapničky  drev. fasadneho obkladu ozn. I z pozinkovaného farbeného PZf plechu, r.š. 200 mm</t>
  </si>
  <si>
    <t>1355564497</t>
  </si>
  <si>
    <t>62</t>
  </si>
  <si>
    <t>765901121</t>
  </si>
  <si>
    <t xml:space="preserve">Strešná fólia JUTAfol  DTB 150, pod fasadne obkladové debnenie</t>
  </si>
  <si>
    <t>-238195167</t>
  </si>
  <si>
    <t>63</t>
  </si>
  <si>
    <t>766412121</t>
  </si>
  <si>
    <t xml:space="preserve">Montáž obloženia stien fasady palubovkami na pero a drážku nad 1 m2 smrekovcovými, š. nad 40 do 60 mm   </t>
  </si>
  <si>
    <t>-1789224869</t>
  </si>
  <si>
    <t>64</t>
  </si>
  <si>
    <t>6119173900</t>
  </si>
  <si>
    <t xml:space="preserve">Obloženie zrubové  hr.40,   B=200 mm</t>
  </si>
  <si>
    <t>-1808075144</t>
  </si>
  <si>
    <t>66</t>
  </si>
  <si>
    <t>766417111</t>
  </si>
  <si>
    <t>Montáž obloženia stien- podkladový rošt</t>
  </si>
  <si>
    <t>300977491</t>
  </si>
  <si>
    <t>67</t>
  </si>
  <si>
    <t>6051345200</t>
  </si>
  <si>
    <t xml:space="preserve">fošne rezivo na rošt fasadneho obkladu - omietané borovica akosť I,  hr.50mm x B=250mm</t>
  </si>
  <si>
    <t>773347547</t>
  </si>
  <si>
    <t>30</t>
  </si>
  <si>
    <t>766621001</t>
  </si>
  <si>
    <t xml:space="preserve">Montáž okien plastových jednodielných so zasklením š. 600 mm  x v. 600 mm    </t>
  </si>
  <si>
    <t>ks</t>
  </si>
  <si>
    <t>1344545428</t>
  </si>
  <si>
    <t>31</t>
  </si>
  <si>
    <t>6114100100</t>
  </si>
  <si>
    <t xml:space="preserve">Plastové okno   500x500 mm pol.4</t>
  </si>
  <si>
    <t>1760462180</t>
  </si>
  <si>
    <t>6114100300</t>
  </si>
  <si>
    <t xml:space="preserve">Plastové okno  600x1100 mm , pol.11</t>
  </si>
  <si>
    <t>1351216336</t>
  </si>
  <si>
    <t>33</t>
  </si>
  <si>
    <t>766621023</t>
  </si>
  <si>
    <t xml:space="preserve">Montáž okien plastových jednodielných so zasklením š. 900 mm  x v. 1100 mm    </t>
  </si>
  <si>
    <t>-2112074638</t>
  </si>
  <si>
    <t>34</t>
  </si>
  <si>
    <t>6114104600</t>
  </si>
  <si>
    <t xml:space="preserve">Plastové okno  900/1100 mm  sklopné</t>
  </si>
  <si>
    <t>10089750</t>
  </si>
  <si>
    <t>35</t>
  </si>
  <si>
    <t>766621056</t>
  </si>
  <si>
    <t xml:space="preserve">Montáž okna plastového jednodielneho so zasklením š. 1200 mm  x v. 1500 mm    </t>
  </si>
  <si>
    <t>-648542868</t>
  </si>
  <si>
    <t>36</t>
  </si>
  <si>
    <t>6114114000</t>
  </si>
  <si>
    <t xml:space="preserve">Plastové okno  1200/1500 mm  jednokrídlové otváravo-sklopné, pol.2</t>
  </si>
  <si>
    <t>372111421</t>
  </si>
  <si>
    <t>37</t>
  </si>
  <si>
    <t>766621076</t>
  </si>
  <si>
    <t xml:space="preserve">Montáž okna plastového jednodielneho so zasklením š. 1500 mm  x v. 1500 mm    </t>
  </si>
  <si>
    <t>-2081453547</t>
  </si>
  <si>
    <t>38</t>
  </si>
  <si>
    <t>6114116000</t>
  </si>
  <si>
    <t xml:space="preserve">Plastové okno  1500/1500 mm  jednokrídlové otváravo-sklopné, pol.10</t>
  </si>
  <si>
    <t>1619907610</t>
  </si>
  <si>
    <t>39</t>
  </si>
  <si>
    <t>766621325</t>
  </si>
  <si>
    <t xml:space="preserve">Montáž okien plastových dvojdielných  so zasklením š. 1500 mm  x v. 2500 mm   </t>
  </si>
  <si>
    <t>-216359002</t>
  </si>
  <si>
    <t>40</t>
  </si>
  <si>
    <t>6114122000</t>
  </si>
  <si>
    <t xml:space="preserve">Plastové okno  1500/2500 mm  dvojkrídlové otváravé, otvaravo-sklopné, pol 1</t>
  </si>
  <si>
    <t>716618544</t>
  </si>
  <si>
    <t>41</t>
  </si>
  <si>
    <t>766641013</t>
  </si>
  <si>
    <t xml:space="preserve">Montáž dverí plastových  jednodielnych plných v. 2 m  x š. 1 m    </t>
  </si>
  <si>
    <t>-1522707230</t>
  </si>
  <si>
    <t>42</t>
  </si>
  <si>
    <t>6114122300</t>
  </si>
  <si>
    <t xml:space="preserve">Plastové  dvere  900/2000 mm  pol. 5</t>
  </si>
  <si>
    <t>-1861010606</t>
  </si>
  <si>
    <t>43</t>
  </si>
  <si>
    <t>6114122400</t>
  </si>
  <si>
    <t xml:space="preserve">Plastové  dvere  1000/2000 mm,  pol.7</t>
  </si>
  <si>
    <t>-319379600</t>
  </si>
  <si>
    <t>44</t>
  </si>
  <si>
    <t>6114122500</t>
  </si>
  <si>
    <t>Plastové dvere 1000/2150 mm pol. 9</t>
  </si>
  <si>
    <t>2137308468</t>
  </si>
  <si>
    <t>45</t>
  </si>
  <si>
    <t>766641052</t>
  </si>
  <si>
    <t xml:space="preserve">Montáž dverí plastových dvojdielnych, so zasklením v. 2,5 m  x š. 1,7 m    </t>
  </si>
  <si>
    <t>-1119977210</t>
  </si>
  <si>
    <t>46</t>
  </si>
  <si>
    <t>6114124000</t>
  </si>
  <si>
    <t xml:space="preserve">Plastové dvere 1700/2500 mm,  pol.6</t>
  </si>
  <si>
    <t>606247241</t>
  </si>
  <si>
    <t>47</t>
  </si>
  <si>
    <t>766694142</t>
  </si>
  <si>
    <t>Montáž parapetnej dosky plastovej šírky do 300 mm, dĺžky 1000-1600 mm</t>
  </si>
  <si>
    <t>2019586144</t>
  </si>
  <si>
    <t>48</t>
  </si>
  <si>
    <t>6119000980</t>
  </si>
  <si>
    <t xml:space="preserve">Vnútorné parapetné dosky plastové komôrkové,B=300mm  buk, </t>
  </si>
  <si>
    <t>2080246141</t>
  </si>
  <si>
    <t>49</t>
  </si>
  <si>
    <t>6119001030</t>
  </si>
  <si>
    <t>Plastové krytky k vnútorným parapetom plastovým, pár vo farbe biela, zlatý dub, buk</t>
  </si>
  <si>
    <t>2068035168</t>
  </si>
  <si>
    <t>82</t>
  </si>
  <si>
    <t>998766101</t>
  </si>
  <si>
    <t>Presun hmot pre konštrukcie stolárske v objektoch výšky do 6 m</t>
  </si>
  <si>
    <t>1239258207</t>
  </si>
  <si>
    <t>27</t>
  </si>
  <si>
    <t>767659003</t>
  </si>
  <si>
    <t xml:space="preserve">Montáž vrát garážových roletových a kazetových, zasúvateľných pod strop plochy nad 9 do 13 m2 </t>
  </si>
  <si>
    <t>1520763176</t>
  </si>
  <si>
    <t>28</t>
  </si>
  <si>
    <t>5534371540</t>
  </si>
  <si>
    <t>Garážové vráta HxB 3150x3500 vodorovne rebrovaná, lamelové</t>
  </si>
  <si>
    <t>-548139617</t>
  </si>
  <si>
    <t>29</t>
  </si>
  <si>
    <t>5534371544</t>
  </si>
  <si>
    <t>Garážové vráta HxB 3600x3500 vodorovne rebrovaná, lamelové</t>
  </si>
  <si>
    <t>-1250170275</t>
  </si>
  <si>
    <t>775413130</t>
  </si>
  <si>
    <t>Montáž podlahových soklíkov alebo líšt obvodových lepením, oz. P1</t>
  </si>
  <si>
    <t>-1960937161</t>
  </si>
  <si>
    <t>6119800951</t>
  </si>
  <si>
    <t>Lišta soklová, KLASIK - drevená lišta, typ: profil, drevený masív,dub, buk a parený buk (30x18 mm) dĺž. 2,0 a viac m</t>
  </si>
  <si>
    <t>-1934106352</t>
  </si>
  <si>
    <t>12</t>
  </si>
  <si>
    <t>775413330</t>
  </si>
  <si>
    <t>Montáž ukončovacej lišty lepením, oz. podlaha P1</t>
  </si>
  <si>
    <t>1089545448</t>
  </si>
  <si>
    <t>13</t>
  </si>
  <si>
    <t>6119800981</t>
  </si>
  <si>
    <t>Lišta ukončovacia, PS2 striebro, zlato, šampaň, PARKETT PLUS</t>
  </si>
  <si>
    <t>-937827847</t>
  </si>
  <si>
    <t>26</t>
  </si>
  <si>
    <t>775511951</t>
  </si>
  <si>
    <t>Doplnenie podláh vlysových lepených do asfaltu hr. 21 mm, v ploche do 0,25 m2</t>
  </si>
  <si>
    <t>1333625759</t>
  </si>
  <si>
    <t>7</t>
  </si>
  <si>
    <t>775534261</t>
  </si>
  <si>
    <t>Montáž podláh z vlysov šírky do 60 mm, lepením s pretmelením, vzor remeň</t>
  </si>
  <si>
    <t>172461685</t>
  </si>
  <si>
    <t>8</t>
  </si>
  <si>
    <t>6119331400</t>
  </si>
  <si>
    <t>Vlysy podlahové hrúbky 21 BK,L=400,B=70 I</t>
  </si>
  <si>
    <t>735344451</t>
  </si>
  <si>
    <t>6</t>
  </si>
  <si>
    <t>775591910</t>
  </si>
  <si>
    <t>Ostatné opravy na nášľapnej ploche brúsenie podláh strojné</t>
  </si>
  <si>
    <t>-1817326533</t>
  </si>
  <si>
    <t>83</t>
  </si>
  <si>
    <t>998775101</t>
  </si>
  <si>
    <t>Presun hmôt pre podlahy vlysové a parketové v objektoch výšky do 6 m</t>
  </si>
  <si>
    <t>2052985014</t>
  </si>
  <si>
    <t>79</t>
  </si>
  <si>
    <t>783626200</t>
  </si>
  <si>
    <t>Nátery stolárskych výrobkov syntetické lazurovacím lakom 2x lakovaním</t>
  </si>
  <si>
    <t>295893473</t>
  </si>
  <si>
    <t>65</t>
  </si>
  <si>
    <t>783782403</t>
  </si>
  <si>
    <t>Nátery drev.fasadneho obkladu povrchová impregnácia protipožiarne</t>
  </si>
  <si>
    <t>1621067192</t>
  </si>
  <si>
    <t>54</t>
  </si>
  <si>
    <t>784410200</t>
  </si>
  <si>
    <t>Mydlenie starého podkladu jednonásobné výšky do 3, 80 m</t>
  </si>
  <si>
    <t>-516425913</t>
  </si>
  <si>
    <t>53</t>
  </si>
  <si>
    <t>784418013</t>
  </si>
  <si>
    <t xml:space="preserve">Zakrývanie podláh a zariadení plachtou v miestnostiach alebo na schodisku   </t>
  </si>
  <si>
    <t>920633396</t>
  </si>
  <si>
    <t>61</t>
  </si>
  <si>
    <t>784452271</t>
  </si>
  <si>
    <t xml:space="preserve">Maľby z maliarskych zmesí Primalex, Farmal, ručne nanášané dvojnásobné základné na podklad jemnozrnný výšky do 3, 80 m   </t>
  </si>
  <si>
    <t>-580461056</t>
  </si>
  <si>
    <t>VP - Práce naviac</t>
  </si>
  <si>
    <t>PN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</si>
</sst>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36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0" fillId="0" borderId="5" xfId="0" applyBorder="1"/>
    <xf numFmtId="0" fontId="14" fillId="0" borderId="0" xfId="0" applyFont="1" applyAlignment="1">
      <alignment horizontal="left" vertical="center"/>
    </xf>
    <xf numFmtId="0" fontId="0" fillId="0" borderId="0" xfId="0" applyBorder="1"/>
    <xf numFmtId="0" fontId="15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0" fillId="0" borderId="6" xfId="0" applyBorder="1"/>
    <xf numFmtId="0" fontId="17" fillId="0" borderId="0" xfId="0" applyFont="1" applyBorder="1" applyAlignment="1">
      <alignment horizontal="left" vertical="center"/>
    </xf>
    <xf numFmtId="4" fontId="9" fillId="0" borderId="0" xfId="0" applyNumberFormat="1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8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4" fontId="18" fillId="0" borderId="7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" fontId="16" fillId="0" borderId="0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left" vertical="center"/>
    </xf>
    <xf numFmtId="4" fontId="3" fillId="5" borderId="9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19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0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20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left" vertical="center"/>
    </xf>
    <xf numFmtId="0" fontId="0" fillId="6" borderId="9" xfId="0" applyFont="1" applyFill="1" applyBorder="1" applyAlignment="1">
      <alignment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4" fontId="23" fillId="0" borderId="0" xfId="0" applyNumberFormat="1" applyFont="1" applyBorder="1" applyAlignment="1">
      <alignment horizontal="right" vertical="center"/>
    </xf>
    <xf numFmtId="4" fontId="23" fillId="0" borderId="0" xfId="0" applyNumberFormat="1" applyFont="1" applyBorder="1" applyAlignment="1">
      <alignment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8" fillId="0" borderId="16" xfId="0" applyNumberFormat="1" applyFont="1" applyBorder="1" applyAlignment="1">
      <alignment vertical="center"/>
    </xf>
    <xf numFmtId="4" fontId="28" fillId="0" borderId="17" xfId="0" applyNumberFormat="1" applyFont="1" applyBorder="1" applyAlignment="1">
      <alignment vertical="center"/>
    </xf>
    <xf numFmtId="166" fontId="28" fillId="0" borderId="17" xfId="0" applyNumberFormat="1" applyFont="1" applyBorder="1" applyAlignment="1">
      <alignment vertical="center"/>
    </xf>
    <xf numFmtId="4" fontId="28" fillId="0" borderId="18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>
      <alignment vertical="center"/>
    </xf>
    <xf numFmtId="164" fontId="20" fillId="4" borderId="11" xfId="0" applyNumberFormat="1" applyFont="1" applyFill="1" applyBorder="1" applyAlignment="1" applyProtection="1">
      <alignment horizontal="center" vertical="center"/>
      <protection locked="0"/>
    </xf>
    <xf numFmtId="0" fontId="20" fillId="4" borderId="12" xfId="0" applyFont="1" applyFill="1" applyBorder="1" applyAlignment="1" applyProtection="1">
      <alignment horizontal="center" vertical="center"/>
      <protection locked="0"/>
    </xf>
    <xf numFmtId="4" fontId="20" fillId="0" borderId="13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6" fillId="4" borderId="0" xfId="0" applyFont="1" applyFill="1" applyBorder="1" applyAlignment="1" applyProtection="1">
      <alignment horizontal="left" vertical="center"/>
      <protection locked="0"/>
    </xf>
    <xf numFmtId="164" fontId="20" fillId="4" borderId="14" xfId="0" applyNumberFormat="1" applyFont="1" applyFill="1" applyBorder="1" applyAlignment="1" applyProtection="1">
      <alignment horizontal="center" vertical="center"/>
      <protection locked="0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4" fontId="20" fillId="0" borderId="15" xfId="0" applyNumberFormat="1" applyFont="1" applyBorder="1" applyAlignment="1">
      <alignment vertical="center"/>
    </xf>
    <xf numFmtId="164" fontId="20" fillId="4" borderId="16" xfId="0" applyNumberFormat="1" applyFont="1" applyFill="1" applyBorder="1" applyAlignment="1" applyProtection="1">
      <alignment horizontal="center" vertical="center"/>
      <protection locked="0"/>
    </xf>
    <xf numFmtId="0" fontId="20" fillId="4" borderId="17" xfId="0" applyFont="1" applyFill="1" applyBorder="1" applyAlignment="1" applyProtection="1">
      <alignment horizontal="center" vertical="center"/>
      <protection locked="0"/>
    </xf>
    <xf numFmtId="4" fontId="20" fillId="0" borderId="18" xfId="0" applyNumberFormat="1" applyFont="1" applyBorder="1" applyAlignment="1">
      <alignment vertical="center"/>
    </xf>
    <xf numFmtId="0" fontId="23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vertical="center"/>
    </xf>
    <xf numFmtId="4" fontId="23" fillId="6" borderId="0" xfId="0" applyNumberFormat="1" applyFont="1" applyFill="1" applyBorder="1" applyAlignment="1">
      <alignment vertical="center"/>
    </xf>
    <xf numFmtId="0" fontId="0" fillId="2" borderId="0" xfId="0" applyFill="1" applyProtection="1"/>
    <xf numFmtId="0" fontId="11" fillId="2" borderId="0" xfId="1" applyFont="1" applyFill="1" applyAlignment="1" applyProtection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4" fontId="18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1" fillId="0" borderId="0" xfId="0" applyNumberFormat="1" applyFont="1" applyBorder="1" applyAlignment="1">
      <alignment vertic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center" vertical="center"/>
    </xf>
    <xf numFmtId="4" fontId="3" fillId="6" borderId="9" xfId="0" applyNumberFormat="1" applyFont="1" applyFill="1" applyBorder="1" applyAlignment="1">
      <alignment vertical="center"/>
    </xf>
    <xf numFmtId="4" fontId="3" fillId="6" borderId="10" xfId="0" applyNumberFormat="1" applyFont="1" applyFill="1" applyBorder="1" applyAlignment="1">
      <alignment vertical="center"/>
    </xf>
    <xf numFmtId="0" fontId="2" fillId="6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4" fontId="29" fillId="0" borderId="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4" fontId="5" fillId="0" borderId="0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67" fontId="5" fillId="0" borderId="0" xfId="0" applyNumberFormat="1" applyFont="1" applyBorder="1" applyAlignment="1"/>
    <xf numFmtId="4" fontId="30" fillId="0" borderId="0" xfId="0" applyNumberFormat="1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5" fillId="0" borderId="25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4" fontId="6" fillId="0" borderId="0" xfId="0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20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20" fillId="0" borderId="18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7" fontId="23" fillId="0" borderId="12" xfId="0" applyNumberFormat="1" applyFont="1" applyBorder="1" applyAlignment="1"/>
    <xf numFmtId="167" fontId="3" fillId="0" borderId="12" xfId="0" applyNumberFormat="1" applyFont="1" applyBorder="1" applyAlignment="1">
      <alignment vertical="center"/>
    </xf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167" fontId="32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167" fontId="5" fillId="0" borderId="0" xfId="0" applyNumberFormat="1" applyFont="1" applyBorder="1" applyAlignment="1">
      <alignment vertical="center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167" fontId="6" fillId="0" borderId="17" xfId="0" applyNumberFormat="1" applyFont="1" applyBorder="1" applyAlignment="1"/>
    <xf numFmtId="167" fontId="6" fillId="0" borderId="17" xfId="0" applyNumberFormat="1" applyFont="1" applyBorder="1" applyAlignment="1">
      <alignment vertical="center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167" fontId="0" fillId="0" borderId="0" xfId="0" applyNumberFormat="1" applyFont="1" applyAlignment="1">
      <alignment vertical="center"/>
    </xf>
    <xf numFmtId="167" fontId="6" fillId="0" borderId="23" xfId="0" applyNumberFormat="1" applyFont="1" applyBorder="1" applyAlignment="1"/>
    <xf numFmtId="167" fontId="6" fillId="0" borderId="23" xfId="0" applyNumberFormat="1" applyFont="1" applyBorder="1" applyAlignment="1">
      <alignment vertical="center"/>
    </xf>
    <xf numFmtId="167" fontId="5" fillId="0" borderId="12" xfId="0" applyNumberFormat="1" applyFont="1" applyBorder="1" applyAlignment="1"/>
    <xf numFmtId="167" fontId="5" fillId="0" borderId="12" xfId="0" applyNumberFormat="1" applyFont="1" applyBorder="1" applyAlignment="1">
      <alignment vertical="center"/>
    </xf>
    <xf numFmtId="0" fontId="33" fillId="0" borderId="25" xfId="0" applyFont="1" applyBorder="1" applyAlignment="1" applyProtection="1">
      <alignment horizontal="center" vertical="center"/>
      <protection locked="0"/>
    </xf>
    <xf numFmtId="49" fontId="33" fillId="0" borderId="25" xfId="0" applyNumberFormat="1" applyFont="1" applyBorder="1" applyAlignment="1" applyProtection="1">
      <alignment horizontal="left" vertical="center" wrapText="1"/>
      <protection locked="0"/>
    </xf>
    <xf numFmtId="0" fontId="33" fillId="0" borderId="25" xfId="0" applyFont="1" applyBorder="1" applyAlignment="1" applyProtection="1">
      <alignment horizontal="left" vertical="center" wrapText="1"/>
      <protection locked="0"/>
    </xf>
    <xf numFmtId="0" fontId="33" fillId="0" borderId="25" xfId="0" applyFont="1" applyBorder="1" applyAlignment="1" applyProtection="1">
      <alignment horizontal="center" vertical="center" wrapText="1"/>
      <protection locked="0"/>
    </xf>
    <xf numFmtId="167" fontId="33" fillId="0" borderId="25" xfId="0" applyNumberFormat="1" applyFont="1" applyBorder="1" applyAlignment="1" applyProtection="1">
      <alignment vertical="center"/>
      <protection locked="0"/>
    </xf>
    <xf numFmtId="167" fontId="33" fillId="4" borderId="25" xfId="0" applyNumberFormat="1" applyFont="1" applyFill="1" applyBorder="1" applyAlignment="1" applyProtection="1">
      <alignment vertical="center"/>
      <protection locked="0"/>
    </xf>
    <xf numFmtId="167" fontId="5" fillId="0" borderId="23" xfId="0" applyNumberFormat="1" applyFont="1" applyBorder="1" applyAlignment="1"/>
    <xf numFmtId="167" fontId="5" fillId="0" borderId="23" xfId="0" applyNumberFormat="1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4" borderId="25" xfId="0" applyFont="1" applyFill="1" applyBorder="1" applyAlignment="1" applyProtection="1">
      <alignment horizontal="center" vertical="center"/>
      <protection locked="0"/>
    </xf>
    <xf numFmtId="49" fontId="0" fillId="4" borderId="25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5" xfId="0" applyFont="1" applyFill="1" applyBorder="1" applyAlignment="1" applyProtection="1">
      <alignment horizontal="left" vertical="center" wrapText="1"/>
      <protection locked="0"/>
    </xf>
    <xf numFmtId="0" fontId="0" fillId="4" borderId="25" xfId="0" applyFont="1" applyFill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>
      <alignment vertical="center"/>
    </xf>
    <xf numFmtId="0" fontId="1" fillId="4" borderId="25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www.kros.sk/cenkros-ocenovanie-a-riadenie-stavebnej-vyroby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www.kros.sk/cenkros-ocenovanie-a-riadenie-stavebnej-vyroby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2.5" customWidth="1"/>
    <col min="5" max="5" width="2.5" customWidth="1"/>
    <col min="6" max="6" width="2.5" customWidth="1"/>
    <col min="7" max="7" width="2.5" customWidth="1"/>
    <col min="8" max="8" width="2.5" customWidth="1"/>
    <col min="9" max="9" width="2.5" customWidth="1"/>
    <col min="10" max="10" width="2.5" customWidth="1"/>
    <col min="11" max="11" width="2.5" customWidth="1"/>
    <col min="12" max="12" width="2.5" customWidth="1"/>
    <col min="13" max="13" width="2.5" customWidth="1"/>
    <col min="14" max="14" width="2.5" customWidth="1"/>
    <col min="15" max="15" width="2.5" customWidth="1"/>
    <col min="16" max="16" width="2.5" customWidth="1"/>
    <col min="17" max="17" width="2.5" customWidth="1"/>
    <col min="18" max="18" width="2.5" customWidth="1"/>
    <col min="19" max="19" width="2.5" customWidth="1"/>
    <col min="20" max="20" width="2.5" customWidth="1"/>
    <col min="21" max="21" width="2.5" customWidth="1"/>
    <col min="22" max="22" width="2.5" customWidth="1"/>
    <col min="23" max="23" width="2.5" customWidth="1"/>
    <col min="24" max="24" width="2.5" customWidth="1"/>
    <col min="25" max="25" width="2.5" customWidth="1"/>
    <col min="26" max="26" width="2.5" customWidth="1"/>
    <col min="27" max="27" width="2.5" customWidth="1"/>
    <col min="28" max="28" width="2.5" customWidth="1"/>
    <col min="29" max="29" width="2.5" customWidth="1"/>
    <col min="30" max="30" width="2.5" customWidth="1"/>
    <col min="31" max="31" width="2.5" customWidth="1"/>
    <col min="32" max="32" width="2.5" customWidth="1"/>
    <col min="33" max="33" width="2.5" customWidth="1"/>
    <col min="34" max="34" width="3.33" customWidth="1"/>
    <col min="35" max="35" width="2.5" customWidth="1"/>
    <col min="36" max="36" width="2.5" customWidth="1"/>
    <col min="37" max="37" width="2.5" customWidth="1"/>
    <col min="38" max="38" width="8.33" customWidth="1"/>
    <col min="39" max="39" width="3.33" customWidth="1"/>
    <col min="40" max="40" width="13.33" customWidth="1"/>
    <col min="41" max="41" width="7.5" customWidth="1"/>
    <col min="42" max="42" width="4.17" customWidth="1"/>
    <col min="43" max="43" width="1.67" customWidth="1"/>
    <col min="44" max="44" width="13.67" customWidth="1"/>
    <col min="45" max="45" width="25.83" hidden="1" customWidth="1"/>
    <col min="46" max="46" width="25.83" hidden="1" customWidth="1"/>
    <col min="47" max="47" width="25" hidden="1" customWidth="1"/>
    <col min="48" max="48" width="21.67" hidden="1" customWidth="1"/>
    <col min="49" max="49" width="21.67" hidden="1" customWidth="1"/>
    <col min="50" max="50" width="21.67" hidden="1" customWidth="1"/>
    <col min="51" max="51" width="21.67" hidden="1" customWidth="1"/>
    <col min="52" max="52" width="21.67" hidden="1" customWidth="1"/>
    <col min="53" max="53" width="19.17" hidden="1" customWidth="1"/>
    <col min="54" max="54" width="25" hidden="1" customWidth="1"/>
    <col min="55" max="55" width="19.17" hidden="1" customWidth="1"/>
    <col min="56" max="56" width="19.17" hidden="1" customWidth="1"/>
    <col min="57" max="57" width="66.5" customWidth="1"/>
    <col min="71" max="71" width="9.33" hidden="1"/>
    <col min="72" max="72" width="9.33" hidden="1"/>
    <col min="73" max="73" width="9.33" hidden="1"/>
    <col min="74" max="74" width="9.33" hidden="1"/>
    <col min="75" max="75" width="9.33" hidden="1"/>
    <col min="76" max="76" width="9.33" hidden="1"/>
    <col min="77" max="77" width="9.33" hidden="1"/>
    <col min="78" max="78" width="9.33" hidden="1"/>
    <col min="79" max="79" width="9.33" hidden="1"/>
    <col min="80" max="80" width="9.33" hidden="1"/>
    <col min="81" max="81" width="9.33" hidden="1"/>
    <col min="82" max="82" width="9.33" hidden="1"/>
    <col min="83" max="83" width="9.33" hidden="1"/>
    <col min="84" max="84" width="9.33" hidden="1"/>
    <col min="85" max="85" width="9.33" hidden="1"/>
    <col min="86" max="86" width="9.33" hidden="1"/>
    <col min="87" max="87" width="9.33" hidden="1"/>
    <col min="88" max="88" width="9.33" hidden="1"/>
    <col min="89" max="89" width="9.33" hidden="1"/>
  </cols>
  <sheetData>
    <row r="1" ht="21.36" customHeight="1">
      <c r="A1" s="10" t="s">
        <v>0</v>
      </c>
      <c r="B1" s="11"/>
      <c r="C1" s="11"/>
      <c r="D1" s="12" t="s">
        <v>1</v>
      </c>
      <c r="E1" s="11"/>
      <c r="F1" s="11"/>
      <c r="G1" s="11"/>
      <c r="H1" s="11"/>
      <c r="I1" s="11"/>
      <c r="J1" s="11"/>
      <c r="K1" s="13" t="s">
        <v>2</v>
      </c>
      <c r="L1" s="13"/>
      <c r="M1" s="13"/>
      <c r="N1" s="13"/>
      <c r="O1" s="13"/>
      <c r="P1" s="13"/>
      <c r="Q1" s="13"/>
      <c r="R1" s="13"/>
      <c r="S1" s="13"/>
      <c r="T1" s="11"/>
      <c r="U1" s="11"/>
      <c r="V1" s="11"/>
      <c r="W1" s="13" t="s">
        <v>3</v>
      </c>
      <c r="X1" s="13"/>
      <c r="Y1" s="13"/>
      <c r="Z1" s="13"/>
      <c r="AA1" s="13"/>
      <c r="AB1" s="13"/>
      <c r="AC1" s="13"/>
      <c r="AD1" s="13"/>
      <c r="AE1" s="13"/>
      <c r="AF1" s="13"/>
      <c r="AG1" s="11"/>
      <c r="AH1" s="11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5" t="s">
        <v>4</v>
      </c>
      <c r="BB1" s="15" t="s">
        <v>5</v>
      </c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T1" s="16" t="s">
        <v>6</v>
      </c>
      <c r="BU1" s="16" t="s">
        <v>6</v>
      </c>
    </row>
    <row r="2" ht="36.96" customHeight="1">
      <c r="C2" s="17" t="s">
        <v>7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R2" s="19" t="s">
        <v>8</v>
      </c>
      <c r="BS2" s="20" t="s">
        <v>9</v>
      </c>
      <c r="BT2" s="20" t="s">
        <v>10</v>
      </c>
    </row>
    <row r="3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3"/>
      <c r="BS3" s="20" t="s">
        <v>9</v>
      </c>
      <c r="BT3" s="20" t="s">
        <v>10</v>
      </c>
    </row>
    <row r="4" ht="36.96" customHeight="1">
      <c r="B4" s="24"/>
      <c r="C4" s="25" t="s">
        <v>11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7"/>
      <c r="AS4" s="18" t="s">
        <v>12</v>
      </c>
      <c r="BE4" s="28" t="s">
        <v>13</v>
      </c>
      <c r="BS4" s="20" t="s">
        <v>9</v>
      </c>
    </row>
    <row r="5" ht="14.4" customHeight="1">
      <c r="B5" s="24"/>
      <c r="C5" s="29"/>
      <c r="D5" s="30" t="s">
        <v>14</v>
      </c>
      <c r="E5" s="29"/>
      <c r="F5" s="29"/>
      <c r="G5" s="29"/>
      <c r="H5" s="29"/>
      <c r="I5" s="29"/>
      <c r="J5" s="29"/>
      <c r="K5" s="31" t="s">
        <v>15</v>
      </c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7"/>
      <c r="BE5" s="32" t="s">
        <v>16</v>
      </c>
      <c r="BS5" s="20" t="s">
        <v>9</v>
      </c>
    </row>
    <row r="6" ht="36.96" customHeight="1">
      <c r="B6" s="24"/>
      <c r="C6" s="29"/>
      <c r="D6" s="33" t="s">
        <v>17</v>
      </c>
      <c r="E6" s="29"/>
      <c r="F6" s="29"/>
      <c r="G6" s="29"/>
      <c r="H6" s="29"/>
      <c r="I6" s="29"/>
      <c r="J6" s="29"/>
      <c r="K6" s="34" t="s">
        <v>18</v>
      </c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7"/>
      <c r="BE6" s="35"/>
      <c r="BS6" s="20" t="s">
        <v>9</v>
      </c>
    </row>
    <row r="7" ht="14.4" customHeight="1">
      <c r="B7" s="24"/>
      <c r="C7" s="29"/>
      <c r="D7" s="36" t="s">
        <v>19</v>
      </c>
      <c r="E7" s="29"/>
      <c r="F7" s="29"/>
      <c r="G7" s="29"/>
      <c r="H7" s="29"/>
      <c r="I7" s="29"/>
      <c r="J7" s="29"/>
      <c r="K7" s="31" t="s">
        <v>5</v>
      </c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36" t="s">
        <v>20</v>
      </c>
      <c r="AL7" s="29"/>
      <c r="AM7" s="29"/>
      <c r="AN7" s="31" t="s">
        <v>5</v>
      </c>
      <c r="AO7" s="29"/>
      <c r="AP7" s="29"/>
      <c r="AQ7" s="27"/>
      <c r="BE7" s="35"/>
      <c r="BS7" s="20" t="s">
        <v>9</v>
      </c>
    </row>
    <row r="8" ht="14.4" customHeight="1">
      <c r="B8" s="24"/>
      <c r="C8" s="29"/>
      <c r="D8" s="36" t="s">
        <v>21</v>
      </c>
      <c r="E8" s="29"/>
      <c r="F8" s="29"/>
      <c r="G8" s="29"/>
      <c r="H8" s="29"/>
      <c r="I8" s="29"/>
      <c r="J8" s="29"/>
      <c r="K8" s="31" t="s">
        <v>22</v>
      </c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36" t="s">
        <v>23</v>
      </c>
      <c r="AL8" s="29"/>
      <c r="AM8" s="29"/>
      <c r="AN8" s="37" t="s">
        <v>24</v>
      </c>
      <c r="AO8" s="29"/>
      <c r="AP8" s="29"/>
      <c r="AQ8" s="27"/>
      <c r="BE8" s="35"/>
      <c r="BS8" s="20" t="s">
        <v>9</v>
      </c>
    </row>
    <row r="9" ht="14.4" customHeight="1">
      <c r="B9" s="24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7"/>
      <c r="BE9" s="35"/>
      <c r="BS9" s="20" t="s">
        <v>9</v>
      </c>
    </row>
    <row r="10" ht="14.4" customHeight="1">
      <c r="B10" s="24"/>
      <c r="C10" s="29"/>
      <c r="D10" s="36" t="s">
        <v>25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36" t="s">
        <v>26</v>
      </c>
      <c r="AL10" s="29"/>
      <c r="AM10" s="29"/>
      <c r="AN10" s="31" t="s">
        <v>5</v>
      </c>
      <c r="AO10" s="29"/>
      <c r="AP10" s="29"/>
      <c r="AQ10" s="27"/>
      <c r="BE10" s="35"/>
      <c r="BS10" s="20" t="s">
        <v>9</v>
      </c>
    </row>
    <row r="11" ht="18.48" customHeight="1">
      <c r="B11" s="24"/>
      <c r="C11" s="29"/>
      <c r="D11" s="29"/>
      <c r="E11" s="31" t="s">
        <v>27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36" t="s">
        <v>28</v>
      </c>
      <c r="AL11" s="29"/>
      <c r="AM11" s="29"/>
      <c r="AN11" s="31" t="s">
        <v>5</v>
      </c>
      <c r="AO11" s="29"/>
      <c r="AP11" s="29"/>
      <c r="AQ11" s="27"/>
      <c r="BE11" s="35"/>
      <c r="BS11" s="20" t="s">
        <v>9</v>
      </c>
    </row>
    <row r="12" ht="6.96" customHeight="1">
      <c r="B12" s="24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7"/>
      <c r="BE12" s="35"/>
      <c r="BS12" s="20" t="s">
        <v>9</v>
      </c>
    </row>
    <row r="13" ht="14.4" customHeight="1">
      <c r="B13" s="24"/>
      <c r="C13" s="29"/>
      <c r="D13" s="36" t="s">
        <v>29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36" t="s">
        <v>26</v>
      </c>
      <c r="AL13" s="29"/>
      <c r="AM13" s="29"/>
      <c r="AN13" s="38" t="s">
        <v>30</v>
      </c>
      <c r="AO13" s="29"/>
      <c r="AP13" s="29"/>
      <c r="AQ13" s="27"/>
      <c r="BE13" s="35"/>
      <c r="BS13" s="20" t="s">
        <v>9</v>
      </c>
    </row>
    <row r="14">
      <c r="B14" s="24"/>
      <c r="C14" s="29"/>
      <c r="D14" s="29"/>
      <c r="E14" s="38" t="s">
        <v>30</v>
      </c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6" t="s">
        <v>28</v>
      </c>
      <c r="AL14" s="29"/>
      <c r="AM14" s="29"/>
      <c r="AN14" s="38" t="s">
        <v>30</v>
      </c>
      <c r="AO14" s="29"/>
      <c r="AP14" s="29"/>
      <c r="AQ14" s="27"/>
      <c r="BE14" s="35"/>
      <c r="BS14" s="20" t="s">
        <v>9</v>
      </c>
    </row>
    <row r="15" ht="6.96" customHeight="1">
      <c r="B15" s="24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7"/>
      <c r="BE15" s="35"/>
      <c r="BS15" s="20" t="s">
        <v>6</v>
      </c>
    </row>
    <row r="16" ht="14.4" customHeight="1">
      <c r="B16" s="24"/>
      <c r="C16" s="29"/>
      <c r="D16" s="36" t="s">
        <v>31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36" t="s">
        <v>26</v>
      </c>
      <c r="AL16" s="29"/>
      <c r="AM16" s="29"/>
      <c r="AN16" s="31" t="s">
        <v>5</v>
      </c>
      <c r="AO16" s="29"/>
      <c r="AP16" s="29"/>
      <c r="AQ16" s="27"/>
      <c r="BE16" s="35"/>
      <c r="BS16" s="20" t="s">
        <v>6</v>
      </c>
    </row>
    <row r="17" ht="18.48" customHeight="1">
      <c r="B17" s="24"/>
      <c r="C17" s="29"/>
      <c r="D17" s="29"/>
      <c r="E17" s="31" t="s">
        <v>32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36" t="s">
        <v>28</v>
      </c>
      <c r="AL17" s="29"/>
      <c r="AM17" s="29"/>
      <c r="AN17" s="31" t="s">
        <v>5</v>
      </c>
      <c r="AO17" s="29"/>
      <c r="AP17" s="29"/>
      <c r="AQ17" s="27"/>
      <c r="BE17" s="35"/>
      <c r="BS17" s="20" t="s">
        <v>33</v>
      </c>
    </row>
    <row r="18" ht="6.96" customHeight="1">
      <c r="B18" s="24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7"/>
      <c r="BE18" s="35"/>
      <c r="BS18" s="20" t="s">
        <v>34</v>
      </c>
    </row>
    <row r="19" ht="14.4" customHeight="1">
      <c r="B19" s="24"/>
      <c r="C19" s="29"/>
      <c r="D19" s="36" t="s">
        <v>35</v>
      </c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36" t="s">
        <v>26</v>
      </c>
      <c r="AL19" s="29"/>
      <c r="AM19" s="29"/>
      <c r="AN19" s="31" t="s">
        <v>5</v>
      </c>
      <c r="AO19" s="29"/>
      <c r="AP19" s="29"/>
      <c r="AQ19" s="27"/>
      <c r="BE19" s="35"/>
      <c r="BS19" s="20" t="s">
        <v>34</v>
      </c>
    </row>
    <row r="20" ht="18.48" customHeight="1">
      <c r="B20" s="24"/>
      <c r="C20" s="29"/>
      <c r="D20" s="29"/>
      <c r="E20" s="31" t="s">
        <v>36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36" t="s">
        <v>28</v>
      </c>
      <c r="AL20" s="29"/>
      <c r="AM20" s="29"/>
      <c r="AN20" s="31" t="s">
        <v>5</v>
      </c>
      <c r="AO20" s="29"/>
      <c r="AP20" s="29"/>
      <c r="AQ20" s="27"/>
      <c r="BE20" s="35"/>
    </row>
    <row r="21" ht="6.96" customHeight="1">
      <c r="B21" s="24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7"/>
      <c r="BE21" s="35"/>
    </row>
    <row r="22">
      <c r="B22" s="24"/>
      <c r="C22" s="29"/>
      <c r="D22" s="36" t="s">
        <v>37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7"/>
      <c r="BE22" s="35"/>
    </row>
    <row r="23" ht="16.5" customHeight="1">
      <c r="B23" s="24"/>
      <c r="C23" s="29"/>
      <c r="D23" s="29"/>
      <c r="E23" s="40" t="s">
        <v>5</v>
      </c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29"/>
      <c r="AP23" s="29"/>
      <c r="AQ23" s="27"/>
      <c r="BE23" s="35"/>
    </row>
    <row r="24" ht="6.96" customHeight="1">
      <c r="B24" s="24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7"/>
      <c r="BE24" s="35"/>
    </row>
    <row r="25" ht="6.96" customHeight="1">
      <c r="B25" s="24"/>
      <c r="C25" s="29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29"/>
      <c r="AQ25" s="27"/>
      <c r="BE25" s="35"/>
    </row>
    <row r="26" ht="14.4" customHeight="1">
      <c r="B26" s="24"/>
      <c r="C26" s="29"/>
      <c r="D26" s="42" t="s">
        <v>38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43">
        <f>ROUND(AG87,2)</f>
        <v>0</v>
      </c>
      <c r="AL26" s="29"/>
      <c r="AM26" s="29"/>
      <c r="AN26" s="29"/>
      <c r="AO26" s="29"/>
      <c r="AP26" s="29"/>
      <c r="AQ26" s="27"/>
      <c r="BE26" s="35"/>
    </row>
    <row r="27" ht="14.4" customHeight="1">
      <c r="B27" s="24"/>
      <c r="C27" s="29"/>
      <c r="D27" s="42" t="s">
        <v>39</v>
      </c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43">
        <f>ROUND(AG90,2)</f>
        <v>0</v>
      </c>
      <c r="AL27" s="43"/>
      <c r="AM27" s="43"/>
      <c r="AN27" s="43"/>
      <c r="AO27" s="43"/>
      <c r="AP27" s="29"/>
      <c r="AQ27" s="27"/>
      <c r="BE27" s="35"/>
    </row>
    <row r="28" s="1" customFormat="1" ht="6.96" customHeight="1"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6"/>
      <c r="BE28" s="35"/>
    </row>
    <row r="29" s="1" customFormat="1" ht="25.92" customHeight="1">
      <c r="B29" s="44"/>
      <c r="C29" s="45"/>
      <c r="D29" s="47" t="s">
        <v>40</v>
      </c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9">
        <f>ROUND(AK26+AK27,2)</f>
        <v>0</v>
      </c>
      <c r="AL29" s="48"/>
      <c r="AM29" s="48"/>
      <c r="AN29" s="48"/>
      <c r="AO29" s="48"/>
      <c r="AP29" s="45"/>
      <c r="AQ29" s="46"/>
      <c r="BE29" s="35"/>
    </row>
    <row r="30" s="1" customFormat="1" ht="6.96" customHeight="1">
      <c r="B30" s="44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6"/>
      <c r="BE30" s="35"/>
    </row>
    <row r="31" s="2" customFormat="1" ht="14.4" customHeight="1">
      <c r="B31" s="50"/>
      <c r="C31" s="51"/>
      <c r="D31" s="52" t="s">
        <v>41</v>
      </c>
      <c r="E31" s="51"/>
      <c r="F31" s="52" t="s">
        <v>42</v>
      </c>
      <c r="G31" s="51"/>
      <c r="H31" s="51"/>
      <c r="I31" s="51"/>
      <c r="J31" s="51"/>
      <c r="K31" s="51"/>
      <c r="L31" s="53">
        <v>0.20000000000000001</v>
      </c>
      <c r="M31" s="51"/>
      <c r="N31" s="51"/>
      <c r="O31" s="51"/>
      <c r="P31" s="51"/>
      <c r="Q31" s="51"/>
      <c r="R31" s="51"/>
      <c r="S31" s="51"/>
      <c r="T31" s="54" t="s">
        <v>43</v>
      </c>
      <c r="U31" s="51"/>
      <c r="V31" s="51"/>
      <c r="W31" s="55">
        <f>ROUND(AZ87+SUM(CD91:CD95),2)</f>
        <v>0</v>
      </c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5">
        <f>ROUND(AV87+SUM(BY91:BY95),2)</f>
        <v>0</v>
      </c>
      <c r="AL31" s="51"/>
      <c r="AM31" s="51"/>
      <c r="AN31" s="51"/>
      <c r="AO31" s="51"/>
      <c r="AP31" s="51"/>
      <c r="AQ31" s="56"/>
      <c r="BE31" s="35"/>
    </row>
    <row r="32" s="2" customFormat="1" ht="14.4" customHeight="1">
      <c r="B32" s="50"/>
      <c r="C32" s="51"/>
      <c r="D32" s="51"/>
      <c r="E32" s="51"/>
      <c r="F32" s="52" t="s">
        <v>44</v>
      </c>
      <c r="G32" s="51"/>
      <c r="H32" s="51"/>
      <c r="I32" s="51"/>
      <c r="J32" s="51"/>
      <c r="K32" s="51"/>
      <c r="L32" s="53">
        <v>0.20000000000000001</v>
      </c>
      <c r="M32" s="51"/>
      <c r="N32" s="51"/>
      <c r="O32" s="51"/>
      <c r="P32" s="51"/>
      <c r="Q32" s="51"/>
      <c r="R32" s="51"/>
      <c r="S32" s="51"/>
      <c r="T32" s="54" t="s">
        <v>43</v>
      </c>
      <c r="U32" s="51"/>
      <c r="V32" s="51"/>
      <c r="W32" s="55">
        <f>ROUND(BA87+SUM(CE91:CE95),2)</f>
        <v>0</v>
      </c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5">
        <f>ROUND(AW87+SUM(BZ91:BZ95),2)</f>
        <v>0</v>
      </c>
      <c r="AL32" s="51"/>
      <c r="AM32" s="51"/>
      <c r="AN32" s="51"/>
      <c r="AO32" s="51"/>
      <c r="AP32" s="51"/>
      <c r="AQ32" s="56"/>
      <c r="BE32" s="35"/>
    </row>
    <row r="33" hidden="1" s="2" customFormat="1" ht="14.4" customHeight="1">
      <c r="B33" s="50"/>
      <c r="C33" s="51"/>
      <c r="D33" s="51"/>
      <c r="E33" s="51"/>
      <c r="F33" s="52" t="s">
        <v>45</v>
      </c>
      <c r="G33" s="51"/>
      <c r="H33" s="51"/>
      <c r="I33" s="51"/>
      <c r="J33" s="51"/>
      <c r="K33" s="51"/>
      <c r="L33" s="53">
        <v>0.20000000000000001</v>
      </c>
      <c r="M33" s="51"/>
      <c r="N33" s="51"/>
      <c r="O33" s="51"/>
      <c r="P33" s="51"/>
      <c r="Q33" s="51"/>
      <c r="R33" s="51"/>
      <c r="S33" s="51"/>
      <c r="T33" s="54" t="s">
        <v>43</v>
      </c>
      <c r="U33" s="51"/>
      <c r="V33" s="51"/>
      <c r="W33" s="55">
        <f>ROUND(BB87+SUM(CF91:CF95),2)</f>
        <v>0</v>
      </c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5">
        <v>0</v>
      </c>
      <c r="AL33" s="51"/>
      <c r="AM33" s="51"/>
      <c r="AN33" s="51"/>
      <c r="AO33" s="51"/>
      <c r="AP33" s="51"/>
      <c r="AQ33" s="56"/>
      <c r="BE33" s="35"/>
    </row>
    <row r="34" hidden="1" s="2" customFormat="1" ht="14.4" customHeight="1">
      <c r="B34" s="50"/>
      <c r="C34" s="51"/>
      <c r="D34" s="51"/>
      <c r="E34" s="51"/>
      <c r="F34" s="52" t="s">
        <v>46</v>
      </c>
      <c r="G34" s="51"/>
      <c r="H34" s="51"/>
      <c r="I34" s="51"/>
      <c r="J34" s="51"/>
      <c r="K34" s="51"/>
      <c r="L34" s="53">
        <v>0.20000000000000001</v>
      </c>
      <c r="M34" s="51"/>
      <c r="N34" s="51"/>
      <c r="O34" s="51"/>
      <c r="P34" s="51"/>
      <c r="Q34" s="51"/>
      <c r="R34" s="51"/>
      <c r="S34" s="51"/>
      <c r="T34" s="54" t="s">
        <v>43</v>
      </c>
      <c r="U34" s="51"/>
      <c r="V34" s="51"/>
      <c r="W34" s="55">
        <f>ROUND(BC87+SUM(CG91:CG95),2)</f>
        <v>0</v>
      </c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5">
        <v>0</v>
      </c>
      <c r="AL34" s="51"/>
      <c r="AM34" s="51"/>
      <c r="AN34" s="51"/>
      <c r="AO34" s="51"/>
      <c r="AP34" s="51"/>
      <c r="AQ34" s="56"/>
      <c r="BE34" s="35"/>
    </row>
    <row r="35" hidden="1" s="2" customFormat="1" ht="14.4" customHeight="1">
      <c r="B35" s="50"/>
      <c r="C35" s="51"/>
      <c r="D35" s="51"/>
      <c r="E35" s="51"/>
      <c r="F35" s="52" t="s">
        <v>47</v>
      </c>
      <c r="G35" s="51"/>
      <c r="H35" s="51"/>
      <c r="I35" s="51"/>
      <c r="J35" s="51"/>
      <c r="K35" s="51"/>
      <c r="L35" s="53">
        <v>0</v>
      </c>
      <c r="M35" s="51"/>
      <c r="N35" s="51"/>
      <c r="O35" s="51"/>
      <c r="P35" s="51"/>
      <c r="Q35" s="51"/>
      <c r="R35" s="51"/>
      <c r="S35" s="51"/>
      <c r="T35" s="54" t="s">
        <v>43</v>
      </c>
      <c r="U35" s="51"/>
      <c r="V35" s="51"/>
      <c r="W35" s="55">
        <f>ROUND(BD87+SUM(CH91:CH95),2)</f>
        <v>0</v>
      </c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5">
        <v>0</v>
      </c>
      <c r="AL35" s="51"/>
      <c r="AM35" s="51"/>
      <c r="AN35" s="51"/>
      <c r="AO35" s="51"/>
      <c r="AP35" s="51"/>
      <c r="AQ35" s="56"/>
    </row>
    <row r="36" s="1" customFormat="1" ht="6.96" customHeight="1"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6"/>
    </row>
    <row r="37" s="1" customFormat="1" ht="25.92" customHeight="1">
      <c r="B37" s="44"/>
      <c r="C37" s="57"/>
      <c r="D37" s="58" t="s">
        <v>48</v>
      </c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60" t="s">
        <v>49</v>
      </c>
      <c r="U37" s="59"/>
      <c r="V37" s="59"/>
      <c r="W37" s="59"/>
      <c r="X37" s="61" t="s">
        <v>50</v>
      </c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62">
        <f>SUM(AK29:AK35)</f>
        <v>0</v>
      </c>
      <c r="AL37" s="59"/>
      <c r="AM37" s="59"/>
      <c r="AN37" s="59"/>
      <c r="AO37" s="63"/>
      <c r="AP37" s="57"/>
      <c r="AQ37" s="46"/>
    </row>
    <row r="38" s="1" customFormat="1" ht="14.4" customHeight="1">
      <c r="B38" s="44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6"/>
    </row>
    <row r="39">
      <c r="B39" s="24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7"/>
    </row>
    <row r="40">
      <c r="B40" s="24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7"/>
    </row>
    <row r="41">
      <c r="B41" s="24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7"/>
    </row>
    <row r="42">
      <c r="B42" s="24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7"/>
    </row>
    <row r="43">
      <c r="B43" s="24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7"/>
    </row>
    <row r="44">
      <c r="B44" s="24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7"/>
    </row>
    <row r="45">
      <c r="B45" s="24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7"/>
    </row>
    <row r="46">
      <c r="B46" s="24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7"/>
    </row>
    <row r="47">
      <c r="B47" s="24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7"/>
    </row>
    <row r="48">
      <c r="B48" s="24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7"/>
    </row>
    <row r="49" s="1" customFormat="1">
      <c r="B49" s="44"/>
      <c r="C49" s="45"/>
      <c r="D49" s="64" t="s">
        <v>51</v>
      </c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6"/>
      <c r="AA49" s="45"/>
      <c r="AB49" s="45"/>
      <c r="AC49" s="64" t="s">
        <v>52</v>
      </c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6"/>
      <c r="AP49" s="45"/>
      <c r="AQ49" s="46"/>
    </row>
    <row r="50">
      <c r="B50" s="24"/>
      <c r="C50" s="29"/>
      <c r="D50" s="67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68"/>
      <c r="AA50" s="29"/>
      <c r="AB50" s="29"/>
      <c r="AC50" s="67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68"/>
      <c r="AP50" s="29"/>
      <c r="AQ50" s="27"/>
    </row>
    <row r="51">
      <c r="B51" s="24"/>
      <c r="C51" s="29"/>
      <c r="D51" s="67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68"/>
      <c r="AA51" s="29"/>
      <c r="AB51" s="29"/>
      <c r="AC51" s="67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68"/>
      <c r="AP51" s="29"/>
      <c r="AQ51" s="27"/>
    </row>
    <row r="52">
      <c r="B52" s="24"/>
      <c r="C52" s="29"/>
      <c r="D52" s="67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68"/>
      <c r="AA52" s="29"/>
      <c r="AB52" s="29"/>
      <c r="AC52" s="67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68"/>
      <c r="AP52" s="29"/>
      <c r="AQ52" s="27"/>
    </row>
    <row r="53">
      <c r="B53" s="24"/>
      <c r="C53" s="29"/>
      <c r="D53" s="67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68"/>
      <c r="AA53" s="29"/>
      <c r="AB53" s="29"/>
      <c r="AC53" s="67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68"/>
      <c r="AP53" s="29"/>
      <c r="AQ53" s="27"/>
    </row>
    <row r="54">
      <c r="B54" s="24"/>
      <c r="C54" s="29"/>
      <c r="D54" s="67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68"/>
      <c r="AA54" s="29"/>
      <c r="AB54" s="29"/>
      <c r="AC54" s="67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68"/>
      <c r="AP54" s="29"/>
      <c r="AQ54" s="27"/>
    </row>
    <row r="55">
      <c r="B55" s="24"/>
      <c r="C55" s="29"/>
      <c r="D55" s="67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68"/>
      <c r="AA55" s="29"/>
      <c r="AB55" s="29"/>
      <c r="AC55" s="67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68"/>
      <c r="AP55" s="29"/>
      <c r="AQ55" s="27"/>
    </row>
    <row r="56">
      <c r="B56" s="24"/>
      <c r="C56" s="29"/>
      <c r="D56" s="67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68"/>
      <c r="AA56" s="29"/>
      <c r="AB56" s="29"/>
      <c r="AC56" s="67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68"/>
      <c r="AP56" s="29"/>
      <c r="AQ56" s="27"/>
    </row>
    <row r="57">
      <c r="B57" s="24"/>
      <c r="C57" s="29"/>
      <c r="D57" s="67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68"/>
      <c r="AA57" s="29"/>
      <c r="AB57" s="29"/>
      <c r="AC57" s="67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68"/>
      <c r="AP57" s="29"/>
      <c r="AQ57" s="27"/>
    </row>
    <row r="58" s="1" customFormat="1">
      <c r="B58" s="44"/>
      <c r="C58" s="45"/>
      <c r="D58" s="69" t="s">
        <v>53</v>
      </c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1" t="s">
        <v>54</v>
      </c>
      <c r="S58" s="70"/>
      <c r="T58" s="70"/>
      <c r="U58" s="70"/>
      <c r="V58" s="70"/>
      <c r="W58" s="70"/>
      <c r="X58" s="70"/>
      <c r="Y58" s="70"/>
      <c r="Z58" s="72"/>
      <c r="AA58" s="45"/>
      <c r="AB58" s="45"/>
      <c r="AC58" s="69" t="s">
        <v>53</v>
      </c>
      <c r="AD58" s="70"/>
      <c r="AE58" s="70"/>
      <c r="AF58" s="70"/>
      <c r="AG58" s="70"/>
      <c r="AH58" s="70"/>
      <c r="AI58" s="70"/>
      <c r="AJ58" s="70"/>
      <c r="AK58" s="70"/>
      <c r="AL58" s="70"/>
      <c r="AM58" s="71" t="s">
        <v>54</v>
      </c>
      <c r="AN58" s="70"/>
      <c r="AO58" s="72"/>
      <c r="AP58" s="45"/>
      <c r="AQ58" s="46"/>
    </row>
    <row r="59">
      <c r="B59" s="24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7"/>
    </row>
    <row r="60" s="1" customFormat="1">
      <c r="B60" s="44"/>
      <c r="C60" s="45"/>
      <c r="D60" s="64" t="s">
        <v>55</v>
      </c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6"/>
      <c r="AA60" s="45"/>
      <c r="AB60" s="45"/>
      <c r="AC60" s="64" t="s">
        <v>56</v>
      </c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6"/>
      <c r="AP60" s="45"/>
      <c r="AQ60" s="46"/>
    </row>
    <row r="61">
      <c r="B61" s="24"/>
      <c r="C61" s="29"/>
      <c r="D61" s="67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68"/>
      <c r="AA61" s="29"/>
      <c r="AB61" s="29"/>
      <c r="AC61" s="67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68"/>
      <c r="AP61" s="29"/>
      <c r="AQ61" s="27"/>
    </row>
    <row r="62">
      <c r="B62" s="24"/>
      <c r="C62" s="29"/>
      <c r="D62" s="67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68"/>
      <c r="AA62" s="29"/>
      <c r="AB62" s="29"/>
      <c r="AC62" s="67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68"/>
      <c r="AP62" s="29"/>
      <c r="AQ62" s="27"/>
    </row>
    <row r="63">
      <c r="B63" s="24"/>
      <c r="C63" s="29"/>
      <c r="D63" s="67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68"/>
      <c r="AA63" s="29"/>
      <c r="AB63" s="29"/>
      <c r="AC63" s="67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68"/>
      <c r="AP63" s="29"/>
      <c r="AQ63" s="27"/>
    </row>
    <row r="64">
      <c r="B64" s="24"/>
      <c r="C64" s="29"/>
      <c r="D64" s="67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68"/>
      <c r="AA64" s="29"/>
      <c r="AB64" s="29"/>
      <c r="AC64" s="67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68"/>
      <c r="AP64" s="29"/>
      <c r="AQ64" s="27"/>
    </row>
    <row r="65">
      <c r="B65" s="24"/>
      <c r="C65" s="29"/>
      <c r="D65" s="67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68"/>
      <c r="AA65" s="29"/>
      <c r="AB65" s="29"/>
      <c r="AC65" s="67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68"/>
      <c r="AP65" s="29"/>
      <c r="AQ65" s="27"/>
    </row>
    <row r="66">
      <c r="B66" s="24"/>
      <c r="C66" s="29"/>
      <c r="D66" s="67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68"/>
      <c r="AA66" s="29"/>
      <c r="AB66" s="29"/>
      <c r="AC66" s="67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68"/>
      <c r="AP66" s="29"/>
      <c r="AQ66" s="27"/>
    </row>
    <row r="67">
      <c r="B67" s="24"/>
      <c r="C67" s="29"/>
      <c r="D67" s="67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68"/>
      <c r="AA67" s="29"/>
      <c r="AB67" s="29"/>
      <c r="AC67" s="67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68"/>
      <c r="AP67" s="29"/>
      <c r="AQ67" s="27"/>
    </row>
    <row r="68">
      <c r="B68" s="24"/>
      <c r="C68" s="29"/>
      <c r="D68" s="67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68"/>
      <c r="AA68" s="29"/>
      <c r="AB68" s="29"/>
      <c r="AC68" s="67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68"/>
      <c r="AP68" s="29"/>
      <c r="AQ68" s="27"/>
    </row>
    <row r="69" s="1" customFormat="1">
      <c r="B69" s="44"/>
      <c r="C69" s="45"/>
      <c r="D69" s="69" t="s">
        <v>53</v>
      </c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1" t="s">
        <v>54</v>
      </c>
      <c r="S69" s="70"/>
      <c r="T69" s="70"/>
      <c r="U69" s="70"/>
      <c r="V69" s="70"/>
      <c r="W69" s="70"/>
      <c r="X69" s="70"/>
      <c r="Y69" s="70"/>
      <c r="Z69" s="72"/>
      <c r="AA69" s="45"/>
      <c r="AB69" s="45"/>
      <c r="AC69" s="69" t="s">
        <v>53</v>
      </c>
      <c r="AD69" s="70"/>
      <c r="AE69" s="70"/>
      <c r="AF69" s="70"/>
      <c r="AG69" s="70"/>
      <c r="AH69" s="70"/>
      <c r="AI69" s="70"/>
      <c r="AJ69" s="70"/>
      <c r="AK69" s="70"/>
      <c r="AL69" s="70"/>
      <c r="AM69" s="71" t="s">
        <v>54</v>
      </c>
      <c r="AN69" s="70"/>
      <c r="AO69" s="72"/>
      <c r="AP69" s="45"/>
      <c r="AQ69" s="46"/>
    </row>
    <row r="70" s="1" customFormat="1" ht="6.96" customHeight="1">
      <c r="B70" s="44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6"/>
    </row>
    <row r="71" s="1" customFormat="1" ht="6.96" customHeight="1">
      <c r="B71" s="73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5"/>
    </row>
    <row r="75" s="1" customFormat="1" ht="6.96" customHeight="1">
      <c r="B75" s="76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8"/>
    </row>
    <row r="76" s="1" customFormat="1" ht="36.96" customHeight="1">
      <c r="B76" s="44"/>
      <c r="C76" s="25" t="s">
        <v>57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46"/>
    </row>
    <row r="77" s="3" customFormat="1" ht="14.4" customHeight="1">
      <c r="B77" s="79"/>
      <c r="C77" s="36" t="s">
        <v>14</v>
      </c>
      <c r="D77" s="80"/>
      <c r="E77" s="80"/>
      <c r="F77" s="80"/>
      <c r="G77" s="80"/>
      <c r="H77" s="80"/>
      <c r="I77" s="80"/>
      <c r="J77" s="80"/>
      <c r="K77" s="80"/>
      <c r="L77" s="80" t="str">
        <f>K5</f>
        <v>20172</v>
      </c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80"/>
      <c r="AP77" s="80"/>
      <c r="AQ77" s="81"/>
    </row>
    <row r="78" s="4" customFormat="1" ht="36.96" customHeight="1">
      <c r="B78" s="82"/>
      <c r="C78" s="83" t="s">
        <v>17</v>
      </c>
      <c r="D78" s="84"/>
      <c r="E78" s="84"/>
      <c r="F78" s="84"/>
      <c r="G78" s="84"/>
      <c r="H78" s="84"/>
      <c r="I78" s="84"/>
      <c r="J78" s="84"/>
      <c r="K78" s="84"/>
      <c r="L78" s="85" t="str">
        <f>K6</f>
        <v>Kultúrny dom Nižná Boca -zateplenie</v>
      </c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6"/>
    </row>
    <row r="79" s="1" customFormat="1" ht="6.96" customHeight="1">
      <c r="B79" s="44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6"/>
    </row>
    <row r="80" s="1" customFormat="1">
      <c r="B80" s="44"/>
      <c r="C80" s="36" t="s">
        <v>21</v>
      </c>
      <c r="D80" s="45"/>
      <c r="E80" s="45"/>
      <c r="F80" s="45"/>
      <c r="G80" s="45"/>
      <c r="H80" s="45"/>
      <c r="I80" s="45"/>
      <c r="J80" s="45"/>
      <c r="K80" s="45"/>
      <c r="L80" s="87" t="str">
        <f>IF(K8="","",K8)</f>
        <v>Nižná Boca</v>
      </c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36" t="s">
        <v>23</v>
      </c>
      <c r="AJ80" s="45"/>
      <c r="AK80" s="45"/>
      <c r="AL80" s="45"/>
      <c r="AM80" s="88" t="str">
        <f> IF(AN8= "","",AN8)</f>
        <v>17. 9. 2017</v>
      </c>
      <c r="AN80" s="45"/>
      <c r="AO80" s="45"/>
      <c r="AP80" s="45"/>
      <c r="AQ80" s="46"/>
    </row>
    <row r="81" s="1" customFormat="1" ht="6.96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6"/>
    </row>
    <row r="82" s="1" customFormat="1">
      <c r="B82" s="44"/>
      <c r="C82" s="36" t="s">
        <v>25</v>
      </c>
      <c r="D82" s="45"/>
      <c r="E82" s="45"/>
      <c r="F82" s="45"/>
      <c r="G82" s="45"/>
      <c r="H82" s="45"/>
      <c r="I82" s="45"/>
      <c r="J82" s="45"/>
      <c r="K82" s="45"/>
      <c r="L82" s="80" t="str">
        <f>IF(E11= "","",E11)</f>
        <v>Obec Nižná Boca</v>
      </c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36" t="s">
        <v>31</v>
      </c>
      <c r="AJ82" s="45"/>
      <c r="AK82" s="45"/>
      <c r="AL82" s="45"/>
      <c r="AM82" s="80" t="str">
        <f>IF(E17="","",E17)</f>
        <v>Študio B, L.hrádok, arch. Hradský</v>
      </c>
      <c r="AN82" s="80"/>
      <c r="AO82" s="80"/>
      <c r="AP82" s="80"/>
      <c r="AQ82" s="46"/>
      <c r="AS82" s="89" t="s">
        <v>58</v>
      </c>
      <c r="AT82" s="90"/>
      <c r="AU82" s="65"/>
      <c r="AV82" s="65"/>
      <c r="AW82" s="65"/>
      <c r="AX82" s="65"/>
      <c r="AY82" s="65"/>
      <c r="AZ82" s="65"/>
      <c r="BA82" s="65"/>
      <c r="BB82" s="65"/>
      <c r="BC82" s="65"/>
      <c r="BD82" s="66"/>
    </row>
    <row r="83" s="1" customFormat="1">
      <c r="B83" s="44"/>
      <c r="C83" s="36" t="s">
        <v>29</v>
      </c>
      <c r="D83" s="45"/>
      <c r="E83" s="45"/>
      <c r="F83" s="45"/>
      <c r="G83" s="45"/>
      <c r="H83" s="45"/>
      <c r="I83" s="45"/>
      <c r="J83" s="45"/>
      <c r="K83" s="45"/>
      <c r="L83" s="80" t="str">
        <f>IF(E14= "Vyplň údaj","",E14)</f>
        <v/>
      </c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36" t="s">
        <v>35</v>
      </c>
      <c r="AJ83" s="45"/>
      <c r="AK83" s="45"/>
      <c r="AL83" s="45"/>
      <c r="AM83" s="80" t="str">
        <f>IF(E20="","",E20)</f>
        <v>Mejcher</v>
      </c>
      <c r="AN83" s="80"/>
      <c r="AO83" s="80"/>
      <c r="AP83" s="80"/>
      <c r="AQ83" s="46"/>
      <c r="AS83" s="91"/>
      <c r="AT83" s="52"/>
      <c r="AU83" s="45"/>
      <c r="AV83" s="45"/>
      <c r="AW83" s="45"/>
      <c r="AX83" s="45"/>
      <c r="AY83" s="45"/>
      <c r="AZ83" s="45"/>
      <c r="BA83" s="45"/>
      <c r="BB83" s="45"/>
      <c r="BC83" s="45"/>
      <c r="BD83" s="92"/>
    </row>
    <row r="84" s="1" customFormat="1" ht="10.8" customHeight="1">
      <c r="B84" s="44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6"/>
      <c r="AS84" s="91"/>
      <c r="AT84" s="52"/>
      <c r="AU84" s="45"/>
      <c r="AV84" s="45"/>
      <c r="AW84" s="45"/>
      <c r="AX84" s="45"/>
      <c r="AY84" s="45"/>
      <c r="AZ84" s="45"/>
      <c r="BA84" s="45"/>
      <c r="BB84" s="45"/>
      <c r="BC84" s="45"/>
      <c r="BD84" s="92"/>
    </row>
    <row r="85" s="1" customFormat="1" ht="29.28" customHeight="1">
      <c r="B85" s="44"/>
      <c r="C85" s="93" t="s">
        <v>59</v>
      </c>
      <c r="D85" s="94"/>
      <c r="E85" s="94"/>
      <c r="F85" s="94"/>
      <c r="G85" s="94"/>
      <c r="H85" s="95"/>
      <c r="I85" s="96" t="s">
        <v>60</v>
      </c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4"/>
      <c r="AD85" s="94"/>
      <c r="AE85" s="94"/>
      <c r="AF85" s="94"/>
      <c r="AG85" s="96" t="s">
        <v>61</v>
      </c>
      <c r="AH85" s="94"/>
      <c r="AI85" s="94"/>
      <c r="AJ85" s="94"/>
      <c r="AK85" s="94"/>
      <c r="AL85" s="94"/>
      <c r="AM85" s="94"/>
      <c r="AN85" s="96" t="s">
        <v>62</v>
      </c>
      <c r="AO85" s="94"/>
      <c r="AP85" s="97"/>
      <c r="AQ85" s="46"/>
      <c r="AS85" s="98" t="s">
        <v>63</v>
      </c>
      <c r="AT85" s="99" t="s">
        <v>64</v>
      </c>
      <c r="AU85" s="99" t="s">
        <v>65</v>
      </c>
      <c r="AV85" s="99" t="s">
        <v>66</v>
      </c>
      <c r="AW85" s="99" t="s">
        <v>67</v>
      </c>
      <c r="AX85" s="99" t="s">
        <v>68</v>
      </c>
      <c r="AY85" s="99" t="s">
        <v>69</v>
      </c>
      <c r="AZ85" s="99" t="s">
        <v>70</v>
      </c>
      <c r="BA85" s="99" t="s">
        <v>71</v>
      </c>
      <c r="BB85" s="99" t="s">
        <v>72</v>
      </c>
      <c r="BC85" s="99" t="s">
        <v>73</v>
      </c>
      <c r="BD85" s="100" t="s">
        <v>74</v>
      </c>
    </row>
    <row r="86" s="1" customFormat="1" ht="10.8" customHeight="1">
      <c r="B86" s="44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6"/>
      <c r="AS86" s="101"/>
      <c r="AT86" s="65"/>
      <c r="AU86" s="65"/>
      <c r="AV86" s="65"/>
      <c r="AW86" s="65"/>
      <c r="AX86" s="65"/>
      <c r="AY86" s="65"/>
      <c r="AZ86" s="65"/>
      <c r="BA86" s="65"/>
      <c r="BB86" s="65"/>
      <c r="BC86" s="65"/>
      <c r="BD86" s="66"/>
    </row>
    <row r="87" s="4" customFormat="1" ht="32.4" customHeight="1">
      <c r="B87" s="82"/>
      <c r="C87" s="102" t="s">
        <v>75</v>
      </c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4">
        <f>ROUND(AG88,2)</f>
        <v>0</v>
      </c>
      <c r="AH87" s="104"/>
      <c r="AI87" s="104"/>
      <c r="AJ87" s="104"/>
      <c r="AK87" s="104"/>
      <c r="AL87" s="104"/>
      <c r="AM87" s="104"/>
      <c r="AN87" s="105">
        <f>SUM(AG87,AT87)</f>
        <v>0</v>
      </c>
      <c r="AO87" s="105"/>
      <c r="AP87" s="105"/>
      <c r="AQ87" s="86"/>
      <c r="AS87" s="106">
        <f>ROUND(AS88,2)</f>
        <v>0</v>
      </c>
      <c r="AT87" s="107">
        <f>ROUND(SUM(AV87:AW87),2)</f>
        <v>0</v>
      </c>
      <c r="AU87" s="108">
        <f>ROUND(AU88,5)</f>
        <v>0</v>
      </c>
      <c r="AV87" s="107">
        <f>ROUND(AZ87*L31,2)</f>
        <v>0</v>
      </c>
      <c r="AW87" s="107">
        <f>ROUND(BA87*L32,2)</f>
        <v>0</v>
      </c>
      <c r="AX87" s="107">
        <f>ROUND(BB87*L31,2)</f>
        <v>0</v>
      </c>
      <c r="AY87" s="107">
        <f>ROUND(BC87*L32,2)</f>
        <v>0</v>
      </c>
      <c r="AZ87" s="107">
        <f>ROUND(AZ88,2)</f>
        <v>0</v>
      </c>
      <c r="BA87" s="107">
        <f>ROUND(BA88,2)</f>
        <v>0</v>
      </c>
      <c r="BB87" s="107">
        <f>ROUND(BB88,2)</f>
        <v>0</v>
      </c>
      <c r="BC87" s="107">
        <f>ROUND(BC88,2)</f>
        <v>0</v>
      </c>
      <c r="BD87" s="109">
        <f>ROUND(BD88,2)</f>
        <v>0</v>
      </c>
      <c r="BS87" s="110" t="s">
        <v>76</v>
      </c>
      <c r="BT87" s="110" t="s">
        <v>77</v>
      </c>
      <c r="BU87" s="111" t="s">
        <v>78</v>
      </c>
      <c r="BV87" s="110" t="s">
        <v>79</v>
      </c>
      <c r="BW87" s="110" t="s">
        <v>80</v>
      </c>
      <c r="BX87" s="110" t="s">
        <v>81</v>
      </c>
    </row>
    <row r="88" s="5" customFormat="1" ht="16.5" customHeight="1">
      <c r="A88" s="112" t="s">
        <v>82</v>
      </c>
      <c r="B88" s="113"/>
      <c r="C88" s="114"/>
      <c r="D88" s="115" t="s">
        <v>83</v>
      </c>
      <c r="E88" s="115"/>
      <c r="F88" s="115"/>
      <c r="G88" s="115"/>
      <c r="H88" s="115"/>
      <c r="I88" s="116"/>
      <c r="J88" s="115" t="s">
        <v>84</v>
      </c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5"/>
      <c r="Z88" s="115"/>
      <c r="AA88" s="115"/>
      <c r="AB88" s="115"/>
      <c r="AC88" s="115"/>
      <c r="AD88" s="115"/>
      <c r="AE88" s="115"/>
      <c r="AF88" s="115"/>
      <c r="AG88" s="117">
        <f>'SO B - zateplenie'!M30</f>
        <v>0</v>
      </c>
      <c r="AH88" s="116"/>
      <c r="AI88" s="116"/>
      <c r="AJ88" s="116"/>
      <c r="AK88" s="116"/>
      <c r="AL88" s="116"/>
      <c r="AM88" s="116"/>
      <c r="AN88" s="117">
        <f>SUM(AG88,AT88)</f>
        <v>0</v>
      </c>
      <c r="AO88" s="116"/>
      <c r="AP88" s="116"/>
      <c r="AQ88" s="118"/>
      <c r="AS88" s="119">
        <f>'SO B - zateplenie'!M28</f>
        <v>0</v>
      </c>
      <c r="AT88" s="120">
        <f>ROUND(SUM(AV88:AW88),2)</f>
        <v>0</v>
      </c>
      <c r="AU88" s="121">
        <f>'SO B - zateplenie'!W132</f>
        <v>0</v>
      </c>
      <c r="AV88" s="120">
        <f>'SO B - zateplenie'!M32</f>
        <v>0</v>
      </c>
      <c r="AW88" s="120">
        <f>'SO B - zateplenie'!M33</f>
        <v>0</v>
      </c>
      <c r="AX88" s="120">
        <f>'SO B - zateplenie'!M34</f>
        <v>0</v>
      </c>
      <c r="AY88" s="120">
        <f>'SO B - zateplenie'!M35</f>
        <v>0</v>
      </c>
      <c r="AZ88" s="120">
        <f>'SO B - zateplenie'!H32</f>
        <v>0</v>
      </c>
      <c r="BA88" s="120">
        <f>'SO B - zateplenie'!H33</f>
        <v>0</v>
      </c>
      <c r="BB88" s="120">
        <f>'SO B - zateplenie'!H34</f>
        <v>0</v>
      </c>
      <c r="BC88" s="120">
        <f>'SO B - zateplenie'!H35</f>
        <v>0</v>
      </c>
      <c r="BD88" s="122">
        <f>'SO B - zateplenie'!H36</f>
        <v>0</v>
      </c>
      <c r="BT88" s="123" t="s">
        <v>85</v>
      </c>
      <c r="BV88" s="123" t="s">
        <v>79</v>
      </c>
      <c r="BW88" s="123" t="s">
        <v>86</v>
      </c>
      <c r="BX88" s="123" t="s">
        <v>80</v>
      </c>
    </row>
    <row r="89">
      <c r="B89" s="24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7"/>
    </row>
    <row r="90" s="1" customFormat="1" ht="30" customHeight="1">
      <c r="B90" s="44"/>
      <c r="C90" s="102" t="s">
        <v>87</v>
      </c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105">
        <f>ROUND(SUM(AG91:AG94),2)</f>
        <v>0</v>
      </c>
      <c r="AH90" s="105"/>
      <c r="AI90" s="105"/>
      <c r="AJ90" s="105"/>
      <c r="AK90" s="105"/>
      <c r="AL90" s="105"/>
      <c r="AM90" s="105"/>
      <c r="AN90" s="105">
        <f>ROUND(SUM(AN91:AN94),2)</f>
        <v>0</v>
      </c>
      <c r="AO90" s="105"/>
      <c r="AP90" s="105"/>
      <c r="AQ90" s="46"/>
      <c r="AS90" s="98" t="s">
        <v>88</v>
      </c>
      <c r="AT90" s="99" t="s">
        <v>89</v>
      </c>
      <c r="AU90" s="99" t="s">
        <v>41</v>
      </c>
      <c r="AV90" s="100" t="s">
        <v>64</v>
      </c>
    </row>
    <row r="91" s="1" customFormat="1" ht="19.92" customHeight="1">
      <c r="B91" s="44"/>
      <c r="C91" s="45"/>
      <c r="D91" s="124" t="s">
        <v>90</v>
      </c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125">
        <f>ROUND(AG87*AS91,2)</f>
        <v>0</v>
      </c>
      <c r="AH91" s="126"/>
      <c r="AI91" s="126"/>
      <c r="AJ91" s="126"/>
      <c r="AK91" s="126"/>
      <c r="AL91" s="126"/>
      <c r="AM91" s="126"/>
      <c r="AN91" s="126">
        <f>ROUND(AG91+AV91,2)</f>
        <v>0</v>
      </c>
      <c r="AO91" s="126"/>
      <c r="AP91" s="126"/>
      <c r="AQ91" s="46"/>
      <c r="AS91" s="127">
        <v>0</v>
      </c>
      <c r="AT91" s="128" t="s">
        <v>91</v>
      </c>
      <c r="AU91" s="128" t="s">
        <v>42</v>
      </c>
      <c r="AV91" s="129">
        <f>ROUND(IF(AU91="základná",AG91*L31,IF(AU91="znížená",AG91*L32,0)),2)</f>
        <v>0</v>
      </c>
      <c r="BV91" s="20" t="s">
        <v>92</v>
      </c>
      <c r="BY91" s="130">
        <f>IF(AU91="základná",AV91,0)</f>
        <v>0</v>
      </c>
      <c r="BZ91" s="130">
        <f>IF(AU91="znížená",AV91,0)</f>
        <v>0</v>
      </c>
      <c r="CA91" s="130">
        <v>0</v>
      </c>
      <c r="CB91" s="130">
        <v>0</v>
      </c>
      <c r="CC91" s="130">
        <v>0</v>
      </c>
      <c r="CD91" s="130">
        <f>IF(AU91="základná",AG91,0)</f>
        <v>0</v>
      </c>
      <c r="CE91" s="130">
        <f>IF(AU91="znížená",AG91,0)</f>
        <v>0</v>
      </c>
      <c r="CF91" s="130">
        <f>IF(AU91="zákl. prenesená",AG91,0)</f>
        <v>0</v>
      </c>
      <c r="CG91" s="130">
        <f>IF(AU91="zníž. prenesená",AG91,0)</f>
        <v>0</v>
      </c>
      <c r="CH91" s="130">
        <f>IF(AU91="nulová",AG91,0)</f>
        <v>0</v>
      </c>
      <c r="CI91" s="20">
        <f>IF(AU91="základná",1,IF(AU91="znížená",2,IF(AU91="zákl. prenesená",4,IF(AU91="zníž. prenesená",5,3))))</f>
        <v>1</v>
      </c>
      <c r="CJ91" s="20">
        <f>IF(AT91="stavebná časť",1,IF(8891="investičná časť",2,3))</f>
        <v>1</v>
      </c>
      <c r="CK91" s="20" t="str">
        <f>IF(D91="Vyplň vlastné","","x")</f>
        <v>x</v>
      </c>
    </row>
    <row r="92" s="1" customFormat="1" ht="19.92" customHeight="1">
      <c r="B92" s="44"/>
      <c r="C92" s="45"/>
      <c r="D92" s="131" t="s">
        <v>93</v>
      </c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4"/>
      <c r="Z92" s="124"/>
      <c r="AA92" s="124"/>
      <c r="AB92" s="124"/>
      <c r="AC92" s="45"/>
      <c r="AD92" s="45"/>
      <c r="AE92" s="45"/>
      <c r="AF92" s="45"/>
      <c r="AG92" s="125">
        <f>AG87*AS92</f>
        <v>0</v>
      </c>
      <c r="AH92" s="126"/>
      <c r="AI92" s="126"/>
      <c r="AJ92" s="126"/>
      <c r="AK92" s="126"/>
      <c r="AL92" s="126"/>
      <c r="AM92" s="126"/>
      <c r="AN92" s="126">
        <f>AG92+AV92</f>
        <v>0</v>
      </c>
      <c r="AO92" s="126"/>
      <c r="AP92" s="126"/>
      <c r="AQ92" s="46"/>
      <c r="AS92" s="132">
        <v>0</v>
      </c>
      <c r="AT92" s="133" t="s">
        <v>91</v>
      </c>
      <c r="AU92" s="133" t="s">
        <v>42</v>
      </c>
      <c r="AV92" s="134">
        <f>ROUND(IF(AU92="nulová",0,IF(OR(AU92="základná",AU92="zákl. prenesená"),AG92*L31,AG92*L32)),2)</f>
        <v>0</v>
      </c>
      <c r="BV92" s="20" t="s">
        <v>94</v>
      </c>
      <c r="BY92" s="130">
        <f>IF(AU92="základná",AV92,0)</f>
        <v>0</v>
      </c>
      <c r="BZ92" s="130">
        <f>IF(AU92="znížená",AV92,0)</f>
        <v>0</v>
      </c>
      <c r="CA92" s="130">
        <f>IF(AU92="zákl. prenesená",AV92,0)</f>
        <v>0</v>
      </c>
      <c r="CB92" s="130">
        <f>IF(AU92="zníž. prenesená",AV92,0)</f>
        <v>0</v>
      </c>
      <c r="CC92" s="130">
        <f>IF(AU92="nulová",AV92,0)</f>
        <v>0</v>
      </c>
      <c r="CD92" s="130">
        <f>IF(AU92="základná",AG92,0)</f>
        <v>0</v>
      </c>
      <c r="CE92" s="130">
        <f>IF(AU92="znížená",AG92,0)</f>
        <v>0</v>
      </c>
      <c r="CF92" s="130">
        <f>IF(AU92="zákl. prenesená",AG92,0)</f>
        <v>0</v>
      </c>
      <c r="CG92" s="130">
        <f>IF(AU92="zníž. prenesená",AG92,0)</f>
        <v>0</v>
      </c>
      <c r="CH92" s="130">
        <f>IF(AU92="nulová",AG92,0)</f>
        <v>0</v>
      </c>
      <c r="CI92" s="20">
        <f>IF(AU92="základná",1,IF(AU92="znížená",2,IF(AU92="zákl. prenesená",4,IF(AU92="zníž. prenesená",5,3))))</f>
        <v>1</v>
      </c>
      <c r="CJ92" s="20">
        <f>IF(AT92="stavebná časť",1,IF(8892="investičná časť",2,3))</f>
        <v>1</v>
      </c>
      <c r="CK92" s="20" t="str">
        <f>IF(D92="Vyplň vlastné","","x")</f>
        <v/>
      </c>
    </row>
    <row r="93" s="1" customFormat="1" ht="19.92" customHeight="1">
      <c r="B93" s="44"/>
      <c r="C93" s="45"/>
      <c r="D93" s="131" t="s">
        <v>93</v>
      </c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4"/>
      <c r="Z93" s="124"/>
      <c r="AA93" s="124"/>
      <c r="AB93" s="124"/>
      <c r="AC93" s="45"/>
      <c r="AD93" s="45"/>
      <c r="AE93" s="45"/>
      <c r="AF93" s="45"/>
      <c r="AG93" s="125">
        <f>AG87*AS93</f>
        <v>0</v>
      </c>
      <c r="AH93" s="126"/>
      <c r="AI93" s="126"/>
      <c r="AJ93" s="126"/>
      <c r="AK93" s="126"/>
      <c r="AL93" s="126"/>
      <c r="AM93" s="126"/>
      <c r="AN93" s="126">
        <f>AG93+AV93</f>
        <v>0</v>
      </c>
      <c r="AO93" s="126"/>
      <c r="AP93" s="126"/>
      <c r="AQ93" s="46"/>
      <c r="AS93" s="132">
        <v>0</v>
      </c>
      <c r="AT93" s="133" t="s">
        <v>91</v>
      </c>
      <c r="AU93" s="133" t="s">
        <v>42</v>
      </c>
      <c r="AV93" s="134">
        <f>ROUND(IF(AU93="nulová",0,IF(OR(AU93="základná",AU93="zákl. prenesená"),AG93*L31,AG93*L32)),2)</f>
        <v>0</v>
      </c>
      <c r="BV93" s="20" t="s">
        <v>94</v>
      </c>
      <c r="BY93" s="130">
        <f>IF(AU93="základná",AV93,0)</f>
        <v>0</v>
      </c>
      <c r="BZ93" s="130">
        <f>IF(AU93="znížená",AV93,0)</f>
        <v>0</v>
      </c>
      <c r="CA93" s="130">
        <f>IF(AU93="zákl. prenesená",AV93,0)</f>
        <v>0</v>
      </c>
      <c r="CB93" s="130">
        <f>IF(AU93="zníž. prenesená",AV93,0)</f>
        <v>0</v>
      </c>
      <c r="CC93" s="130">
        <f>IF(AU93="nulová",AV93,0)</f>
        <v>0</v>
      </c>
      <c r="CD93" s="130">
        <f>IF(AU93="základná",AG93,0)</f>
        <v>0</v>
      </c>
      <c r="CE93" s="130">
        <f>IF(AU93="znížená",AG93,0)</f>
        <v>0</v>
      </c>
      <c r="CF93" s="130">
        <f>IF(AU93="zákl. prenesená",AG93,0)</f>
        <v>0</v>
      </c>
      <c r="CG93" s="130">
        <f>IF(AU93="zníž. prenesená",AG93,0)</f>
        <v>0</v>
      </c>
      <c r="CH93" s="130">
        <f>IF(AU93="nulová",AG93,0)</f>
        <v>0</v>
      </c>
      <c r="CI93" s="20">
        <f>IF(AU93="základná",1,IF(AU93="znížená",2,IF(AU93="zákl. prenesená",4,IF(AU93="zníž. prenesená",5,3))))</f>
        <v>1</v>
      </c>
      <c r="CJ93" s="20">
        <f>IF(AT93="stavebná časť",1,IF(8893="investičná časť",2,3))</f>
        <v>1</v>
      </c>
      <c r="CK93" s="20" t="str">
        <f>IF(D93="Vyplň vlastné","","x")</f>
        <v/>
      </c>
    </row>
    <row r="94" s="1" customFormat="1" ht="19.92" customHeight="1">
      <c r="B94" s="44"/>
      <c r="C94" s="45"/>
      <c r="D94" s="131" t="s">
        <v>93</v>
      </c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4"/>
      <c r="Z94" s="124"/>
      <c r="AA94" s="124"/>
      <c r="AB94" s="124"/>
      <c r="AC94" s="45"/>
      <c r="AD94" s="45"/>
      <c r="AE94" s="45"/>
      <c r="AF94" s="45"/>
      <c r="AG94" s="125">
        <f>AG87*AS94</f>
        <v>0</v>
      </c>
      <c r="AH94" s="126"/>
      <c r="AI94" s="126"/>
      <c r="AJ94" s="126"/>
      <c r="AK94" s="126"/>
      <c r="AL94" s="126"/>
      <c r="AM94" s="126"/>
      <c r="AN94" s="126">
        <f>AG94+AV94</f>
        <v>0</v>
      </c>
      <c r="AO94" s="126"/>
      <c r="AP94" s="126"/>
      <c r="AQ94" s="46"/>
      <c r="AS94" s="135">
        <v>0</v>
      </c>
      <c r="AT94" s="136" t="s">
        <v>91</v>
      </c>
      <c r="AU94" s="136" t="s">
        <v>42</v>
      </c>
      <c r="AV94" s="137">
        <f>ROUND(IF(AU94="nulová",0,IF(OR(AU94="základná",AU94="zákl. prenesená"),AG94*L31,AG94*L32)),2)</f>
        <v>0</v>
      </c>
      <c r="BV94" s="20" t="s">
        <v>94</v>
      </c>
      <c r="BY94" s="130">
        <f>IF(AU94="základná",AV94,0)</f>
        <v>0</v>
      </c>
      <c r="BZ94" s="130">
        <f>IF(AU94="znížená",AV94,0)</f>
        <v>0</v>
      </c>
      <c r="CA94" s="130">
        <f>IF(AU94="zákl. prenesená",AV94,0)</f>
        <v>0</v>
      </c>
      <c r="CB94" s="130">
        <f>IF(AU94="zníž. prenesená",AV94,0)</f>
        <v>0</v>
      </c>
      <c r="CC94" s="130">
        <f>IF(AU94="nulová",AV94,0)</f>
        <v>0</v>
      </c>
      <c r="CD94" s="130">
        <f>IF(AU94="základná",AG94,0)</f>
        <v>0</v>
      </c>
      <c r="CE94" s="130">
        <f>IF(AU94="znížená",AG94,0)</f>
        <v>0</v>
      </c>
      <c r="CF94" s="130">
        <f>IF(AU94="zákl. prenesená",AG94,0)</f>
        <v>0</v>
      </c>
      <c r="CG94" s="130">
        <f>IF(AU94="zníž. prenesená",AG94,0)</f>
        <v>0</v>
      </c>
      <c r="CH94" s="130">
        <f>IF(AU94="nulová",AG94,0)</f>
        <v>0</v>
      </c>
      <c r="CI94" s="20">
        <f>IF(AU94="základná",1,IF(AU94="znížená",2,IF(AU94="zákl. prenesená",4,IF(AU94="zníž. prenesená",5,3))))</f>
        <v>1</v>
      </c>
      <c r="CJ94" s="20">
        <f>IF(AT94="stavebná časť",1,IF(8894="investičná časť",2,3))</f>
        <v>1</v>
      </c>
      <c r="CK94" s="20" t="str">
        <f>IF(D94="Vyplň vlastné","","x")</f>
        <v/>
      </c>
    </row>
    <row r="95" s="1" customFormat="1" ht="10.8" customHeight="1">
      <c r="B95" s="44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6"/>
    </row>
    <row r="96" s="1" customFormat="1" ht="30" customHeight="1">
      <c r="B96" s="44"/>
      <c r="C96" s="138" t="s">
        <v>95</v>
      </c>
      <c r="D96" s="139"/>
      <c r="E96" s="139"/>
      <c r="F96" s="139"/>
      <c r="G96" s="139"/>
      <c r="H96" s="139"/>
      <c r="I96" s="139"/>
      <c r="J96" s="139"/>
      <c r="K96" s="139"/>
      <c r="L96" s="139"/>
      <c r="M96" s="139"/>
      <c r="N96" s="139"/>
      <c r="O96" s="139"/>
      <c r="P96" s="139"/>
      <c r="Q96" s="139"/>
      <c r="R96" s="139"/>
      <c r="S96" s="139"/>
      <c r="T96" s="139"/>
      <c r="U96" s="139"/>
      <c r="V96" s="139"/>
      <c r="W96" s="139"/>
      <c r="X96" s="139"/>
      <c r="Y96" s="139"/>
      <c r="Z96" s="139"/>
      <c r="AA96" s="139"/>
      <c r="AB96" s="139"/>
      <c r="AC96" s="139"/>
      <c r="AD96" s="139"/>
      <c r="AE96" s="139"/>
      <c r="AF96" s="139"/>
      <c r="AG96" s="140">
        <f>ROUND(AG87+AG90,2)</f>
        <v>0</v>
      </c>
      <c r="AH96" s="140"/>
      <c r="AI96" s="140"/>
      <c r="AJ96" s="140"/>
      <c r="AK96" s="140"/>
      <c r="AL96" s="140"/>
      <c r="AM96" s="140"/>
      <c r="AN96" s="140">
        <f>AN87+AN90</f>
        <v>0</v>
      </c>
      <c r="AO96" s="140"/>
      <c r="AP96" s="140"/>
      <c r="AQ96" s="46"/>
    </row>
    <row r="97" s="1" customFormat="1" ht="6.96" customHeight="1">
      <c r="B97" s="73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  <c r="AK97" s="74"/>
      <c r="AL97" s="74"/>
      <c r="AM97" s="74"/>
      <c r="AN97" s="74"/>
      <c r="AO97" s="74"/>
      <c r="AP97" s="74"/>
      <c r="AQ97" s="75"/>
    </row>
  </sheetData>
  <mergeCells count="58"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  <mergeCell ref="L33:O33"/>
    <mergeCell ref="W33:AE33"/>
    <mergeCell ref="AK33:AO33"/>
    <mergeCell ref="L34:O34"/>
    <mergeCell ref="W34:AE34"/>
    <mergeCell ref="AK34:AO34"/>
    <mergeCell ref="L35:O35"/>
    <mergeCell ref="W35:AE35"/>
    <mergeCell ref="AK35:AO35"/>
    <mergeCell ref="X37:AB37"/>
    <mergeCell ref="AK37:AO37"/>
    <mergeCell ref="C76:AP76"/>
    <mergeCell ref="L78:AO78"/>
    <mergeCell ref="AM82:AP82"/>
    <mergeCell ref="AS82:AT84"/>
    <mergeCell ref="AM83:AP83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AG91:AM91"/>
    <mergeCell ref="AN91:AP91"/>
    <mergeCell ref="D92:AB92"/>
    <mergeCell ref="AG92:AM92"/>
    <mergeCell ref="AN92:AP92"/>
    <mergeCell ref="D93:AB93"/>
    <mergeCell ref="AG93:AM93"/>
    <mergeCell ref="AN93:AP93"/>
    <mergeCell ref="D94:AB94"/>
    <mergeCell ref="AG94:AM94"/>
    <mergeCell ref="AN94:AP94"/>
    <mergeCell ref="AG87:AM87"/>
    <mergeCell ref="AN87:AP87"/>
    <mergeCell ref="AG90:AM90"/>
    <mergeCell ref="AN90:AP90"/>
    <mergeCell ref="AG96:AM96"/>
    <mergeCell ref="AN96:AP96"/>
    <mergeCell ref="AR2:BE2"/>
  </mergeCells>
  <dataValidations count="2">
    <dataValidation type="list" allowBlank="1" showInputMessage="1" showErrorMessage="1" error="Povolené sú hodnoty základná, znížená, nulová." sqref="AU91:AU95">
      <formula1>"základná, znížená, nulová"</formula1>
    </dataValidation>
    <dataValidation type="list" allowBlank="1" showInputMessage="1" showErrorMessage="1" error="Povolené sú hodnoty stavebná časť, technologická časť, investičná časť." sqref="AT91:AT95">
      <formula1>"stavebná časť, technologická časť, investičná časť"</formula1>
    </dataValidation>
  </dataValidations>
  <hyperlinks>
    <hyperlink ref="K1:S1" location="C2" display="1) Súhrnný list stavby"/>
    <hyperlink ref="W1:AF1" location="C87" display="2) Rekapitulácia objektov"/>
    <hyperlink ref="A88" location="'SO B - zateplenie'!C2" display="/"/>
  </hyperlinks>
  <pageMargins left="0.5833333" right="0.5833333" top="0.5" bottom="0.4666667" header="0" footer="0"/>
  <pageSetup paperSize="9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11.17" customWidth="1"/>
    <col min="7" max="7" width="11.17" customWidth="1"/>
    <col min="8" max="8" width="12.5" customWidth="1"/>
    <col min="9" max="9" width="7" customWidth="1"/>
    <col min="10" max="10" width="5.17" customWidth="1"/>
    <col min="11" max="11" width="11.5" customWidth="1"/>
    <col min="12" max="12" width="12" customWidth="1"/>
    <col min="13" max="13" width="6" customWidth="1"/>
    <col min="14" max="14" width="6" customWidth="1"/>
    <col min="15" max="15" width="2" customWidth="1"/>
    <col min="16" max="16" width="12.5" customWidth="1"/>
    <col min="17" max="17" width="4.17" customWidth="1"/>
    <col min="18" max="18" width="1.67" customWidth="1"/>
    <col min="19" max="19" width="8.17" customWidth="1"/>
    <col min="20" max="20" width="29.67" hidden="1" customWidth="1"/>
    <col min="21" max="21" width="16.33" hidden="1" customWidth="1"/>
    <col min="22" max="22" width="12.33" hidden="1" customWidth="1"/>
    <col min="23" max="23" width="16.33" hidden="1" customWidth="1"/>
    <col min="24" max="24" width="12.17" hidden="1" customWidth="1"/>
    <col min="25" max="25" width="15" hidden="1" customWidth="1"/>
    <col min="26" max="26" width="11" hidden="1" customWidth="1"/>
    <col min="27" max="27" width="15" hidden="1" customWidth="1"/>
    <col min="28" max="28" width="16.33" hidden="1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141"/>
      <c r="B1" s="11"/>
      <c r="C1" s="11"/>
      <c r="D1" s="12" t="s">
        <v>1</v>
      </c>
      <c r="E1" s="11"/>
      <c r="F1" s="13" t="s">
        <v>96</v>
      </c>
      <c r="G1" s="13"/>
      <c r="H1" s="142" t="s">
        <v>97</v>
      </c>
      <c r="I1" s="142"/>
      <c r="J1" s="142"/>
      <c r="K1" s="142"/>
      <c r="L1" s="13" t="s">
        <v>98</v>
      </c>
      <c r="M1" s="11"/>
      <c r="N1" s="11"/>
      <c r="O1" s="12" t="s">
        <v>99</v>
      </c>
      <c r="P1" s="11"/>
      <c r="Q1" s="11"/>
      <c r="R1" s="11"/>
      <c r="S1" s="13" t="s">
        <v>100</v>
      </c>
      <c r="T1" s="13"/>
      <c r="U1" s="141"/>
      <c r="V1" s="141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ht="36.96" customHeight="1">
      <c r="C2" s="17" t="s">
        <v>7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S2" s="19" t="s">
        <v>8</v>
      </c>
      <c r="AT2" s="20" t="s">
        <v>86</v>
      </c>
    </row>
    <row r="3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77</v>
      </c>
    </row>
    <row r="4" ht="36.96" customHeight="1">
      <c r="B4" s="24"/>
      <c r="C4" s="25" t="s">
        <v>101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7"/>
      <c r="T4" s="18" t="s">
        <v>12</v>
      </c>
      <c r="AT4" s="20" t="s">
        <v>6</v>
      </c>
    </row>
    <row r="5" ht="6.96" customHeight="1">
      <c r="B5" s="24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7"/>
    </row>
    <row r="6" ht="25.44" customHeight="1">
      <c r="B6" s="24"/>
      <c r="C6" s="29"/>
      <c r="D6" s="36" t="s">
        <v>17</v>
      </c>
      <c r="E6" s="29"/>
      <c r="F6" s="143" t="str">
        <f>'Rekapitulácia stavby'!K6</f>
        <v>Kultúrny dom Nižná Boca -zateplenie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29"/>
      <c r="R6" s="27"/>
    </row>
    <row r="7" s="1" customFormat="1" ht="32.88" customHeight="1">
      <c r="B7" s="44"/>
      <c r="C7" s="45"/>
      <c r="D7" s="33" t="s">
        <v>102</v>
      </c>
      <c r="E7" s="45"/>
      <c r="F7" s="34" t="s">
        <v>103</v>
      </c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6"/>
    </row>
    <row r="8" s="1" customFormat="1" ht="14.4" customHeight="1">
      <c r="B8" s="44"/>
      <c r="C8" s="45"/>
      <c r="D8" s="36" t="s">
        <v>19</v>
      </c>
      <c r="E8" s="45"/>
      <c r="F8" s="31" t="s">
        <v>5</v>
      </c>
      <c r="G8" s="45"/>
      <c r="H8" s="45"/>
      <c r="I8" s="45"/>
      <c r="J8" s="45"/>
      <c r="K8" s="45"/>
      <c r="L8" s="45"/>
      <c r="M8" s="36" t="s">
        <v>20</v>
      </c>
      <c r="N8" s="45"/>
      <c r="O8" s="31" t="s">
        <v>5</v>
      </c>
      <c r="P8" s="45"/>
      <c r="Q8" s="45"/>
      <c r="R8" s="46"/>
    </row>
    <row r="9" s="1" customFormat="1" ht="14.4" customHeight="1">
      <c r="B9" s="44"/>
      <c r="C9" s="45"/>
      <c r="D9" s="36" t="s">
        <v>21</v>
      </c>
      <c r="E9" s="45"/>
      <c r="F9" s="31" t="s">
        <v>22</v>
      </c>
      <c r="G9" s="45"/>
      <c r="H9" s="45"/>
      <c r="I9" s="45"/>
      <c r="J9" s="45"/>
      <c r="K9" s="45"/>
      <c r="L9" s="45"/>
      <c r="M9" s="36" t="s">
        <v>23</v>
      </c>
      <c r="N9" s="45"/>
      <c r="O9" s="144" t="str">
        <f>'Rekapitulácia stavby'!AN8</f>
        <v>17. 9. 2017</v>
      </c>
      <c r="P9" s="88"/>
      <c r="Q9" s="45"/>
      <c r="R9" s="46"/>
    </row>
    <row r="10" s="1" customFormat="1" ht="10.8" customHeight="1"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6"/>
    </row>
    <row r="11" s="1" customFormat="1" ht="14.4" customHeight="1">
      <c r="B11" s="44"/>
      <c r="C11" s="45"/>
      <c r="D11" s="36" t="s">
        <v>25</v>
      </c>
      <c r="E11" s="45"/>
      <c r="F11" s="45"/>
      <c r="G11" s="45"/>
      <c r="H11" s="45"/>
      <c r="I11" s="45"/>
      <c r="J11" s="45"/>
      <c r="K11" s="45"/>
      <c r="L11" s="45"/>
      <c r="M11" s="36" t="s">
        <v>26</v>
      </c>
      <c r="N11" s="45"/>
      <c r="O11" s="31" t="s">
        <v>5</v>
      </c>
      <c r="P11" s="31"/>
      <c r="Q11" s="45"/>
      <c r="R11" s="46"/>
    </row>
    <row r="12" s="1" customFormat="1" ht="18" customHeight="1">
      <c r="B12" s="44"/>
      <c r="C12" s="45"/>
      <c r="D12" s="45"/>
      <c r="E12" s="31" t="s">
        <v>27</v>
      </c>
      <c r="F12" s="45"/>
      <c r="G12" s="45"/>
      <c r="H12" s="45"/>
      <c r="I12" s="45"/>
      <c r="J12" s="45"/>
      <c r="K12" s="45"/>
      <c r="L12" s="45"/>
      <c r="M12" s="36" t="s">
        <v>28</v>
      </c>
      <c r="N12" s="45"/>
      <c r="O12" s="31" t="s">
        <v>5</v>
      </c>
      <c r="P12" s="31"/>
      <c r="Q12" s="45"/>
      <c r="R12" s="46"/>
    </row>
    <row r="13" s="1" customFormat="1" ht="6.96" customHeight="1"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6"/>
    </row>
    <row r="14" s="1" customFormat="1" ht="14.4" customHeight="1">
      <c r="B14" s="44"/>
      <c r="C14" s="45"/>
      <c r="D14" s="36" t="s">
        <v>29</v>
      </c>
      <c r="E14" s="45"/>
      <c r="F14" s="45"/>
      <c r="G14" s="45"/>
      <c r="H14" s="45"/>
      <c r="I14" s="45"/>
      <c r="J14" s="45"/>
      <c r="K14" s="45"/>
      <c r="L14" s="45"/>
      <c r="M14" s="36" t="s">
        <v>26</v>
      </c>
      <c r="N14" s="45"/>
      <c r="O14" s="37" t="s">
        <v>5</v>
      </c>
      <c r="P14" s="31"/>
      <c r="Q14" s="45"/>
      <c r="R14" s="46"/>
    </row>
    <row r="15" s="1" customFormat="1" ht="18" customHeight="1">
      <c r="B15" s="44"/>
      <c r="C15" s="45"/>
      <c r="D15" s="45"/>
      <c r="E15" s="37" t="s">
        <v>104</v>
      </c>
      <c r="F15" s="145"/>
      <c r="G15" s="145"/>
      <c r="H15" s="145"/>
      <c r="I15" s="145"/>
      <c r="J15" s="145"/>
      <c r="K15" s="145"/>
      <c r="L15" s="145"/>
      <c r="M15" s="36" t="s">
        <v>28</v>
      </c>
      <c r="N15" s="45"/>
      <c r="O15" s="37" t="s">
        <v>5</v>
      </c>
      <c r="P15" s="31"/>
      <c r="Q15" s="45"/>
      <c r="R15" s="46"/>
    </row>
    <row r="16" s="1" customFormat="1" ht="6.96" customHeight="1"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6"/>
    </row>
    <row r="17" s="1" customFormat="1" ht="14.4" customHeight="1">
      <c r="B17" s="44"/>
      <c r="C17" s="45"/>
      <c r="D17" s="36" t="s">
        <v>31</v>
      </c>
      <c r="E17" s="45"/>
      <c r="F17" s="45"/>
      <c r="G17" s="45"/>
      <c r="H17" s="45"/>
      <c r="I17" s="45"/>
      <c r="J17" s="45"/>
      <c r="K17" s="45"/>
      <c r="L17" s="45"/>
      <c r="M17" s="36" t="s">
        <v>26</v>
      </c>
      <c r="N17" s="45"/>
      <c r="O17" s="31" t="s">
        <v>5</v>
      </c>
      <c r="P17" s="31"/>
      <c r="Q17" s="45"/>
      <c r="R17" s="46"/>
    </row>
    <row r="18" s="1" customFormat="1" ht="18" customHeight="1">
      <c r="B18" s="44"/>
      <c r="C18" s="45"/>
      <c r="D18" s="45"/>
      <c r="E18" s="31" t="s">
        <v>32</v>
      </c>
      <c r="F18" s="45"/>
      <c r="G18" s="45"/>
      <c r="H18" s="45"/>
      <c r="I18" s="45"/>
      <c r="J18" s="45"/>
      <c r="K18" s="45"/>
      <c r="L18" s="45"/>
      <c r="M18" s="36" t="s">
        <v>28</v>
      </c>
      <c r="N18" s="45"/>
      <c r="O18" s="31" t="s">
        <v>5</v>
      </c>
      <c r="P18" s="31"/>
      <c r="Q18" s="45"/>
      <c r="R18" s="46"/>
    </row>
    <row r="19" s="1" customFormat="1" ht="6.96" customHeight="1"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6"/>
    </row>
    <row r="20" s="1" customFormat="1" ht="14.4" customHeight="1">
      <c r="B20" s="44"/>
      <c r="C20" s="45"/>
      <c r="D20" s="36" t="s">
        <v>35</v>
      </c>
      <c r="E20" s="45"/>
      <c r="F20" s="45"/>
      <c r="G20" s="45"/>
      <c r="H20" s="45"/>
      <c r="I20" s="45"/>
      <c r="J20" s="45"/>
      <c r="K20" s="45"/>
      <c r="L20" s="45"/>
      <c r="M20" s="36" t="s">
        <v>26</v>
      </c>
      <c r="N20" s="45"/>
      <c r="O20" s="31" t="s">
        <v>5</v>
      </c>
      <c r="P20" s="31"/>
      <c r="Q20" s="45"/>
      <c r="R20" s="46"/>
    </row>
    <row r="21" s="1" customFormat="1" ht="18" customHeight="1">
      <c r="B21" s="44"/>
      <c r="C21" s="45"/>
      <c r="D21" s="45"/>
      <c r="E21" s="31" t="s">
        <v>36</v>
      </c>
      <c r="F21" s="45"/>
      <c r="G21" s="45"/>
      <c r="H21" s="45"/>
      <c r="I21" s="45"/>
      <c r="J21" s="45"/>
      <c r="K21" s="45"/>
      <c r="L21" s="45"/>
      <c r="M21" s="36" t="s">
        <v>28</v>
      </c>
      <c r="N21" s="45"/>
      <c r="O21" s="31" t="s">
        <v>5</v>
      </c>
      <c r="P21" s="31"/>
      <c r="Q21" s="45"/>
      <c r="R21" s="46"/>
    </row>
    <row r="22" s="1" customFormat="1" ht="6.96" customHeight="1"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6"/>
    </row>
    <row r="23" s="1" customFormat="1" ht="14.4" customHeight="1">
      <c r="B23" s="44"/>
      <c r="C23" s="45"/>
      <c r="D23" s="36" t="s">
        <v>37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6"/>
    </row>
    <row r="24" s="1" customFormat="1" ht="16.5" customHeight="1">
      <c r="B24" s="44"/>
      <c r="C24" s="45"/>
      <c r="D24" s="45"/>
      <c r="E24" s="40" t="s">
        <v>5</v>
      </c>
      <c r="F24" s="40"/>
      <c r="G24" s="40"/>
      <c r="H24" s="40"/>
      <c r="I24" s="40"/>
      <c r="J24" s="40"/>
      <c r="K24" s="40"/>
      <c r="L24" s="40"/>
      <c r="M24" s="45"/>
      <c r="N24" s="45"/>
      <c r="O24" s="45"/>
      <c r="P24" s="45"/>
      <c r="Q24" s="45"/>
      <c r="R24" s="46"/>
    </row>
    <row r="25" s="1" customFormat="1" ht="6.96" customHeight="1">
      <c r="B25" s="44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6"/>
    </row>
    <row r="26" s="1" customFormat="1" ht="6.96" customHeight="1">
      <c r="B26" s="44"/>
      <c r="C26" s="4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45"/>
      <c r="R26" s="46"/>
    </row>
    <row r="27" s="1" customFormat="1" ht="14.4" customHeight="1">
      <c r="B27" s="44"/>
      <c r="C27" s="45"/>
      <c r="D27" s="146" t="s">
        <v>105</v>
      </c>
      <c r="E27" s="45"/>
      <c r="F27" s="45"/>
      <c r="G27" s="45"/>
      <c r="H27" s="45"/>
      <c r="I27" s="45"/>
      <c r="J27" s="45"/>
      <c r="K27" s="45"/>
      <c r="L27" s="45"/>
      <c r="M27" s="43">
        <f>N88</f>
        <v>0</v>
      </c>
      <c r="N27" s="43"/>
      <c r="O27" s="43"/>
      <c r="P27" s="43"/>
      <c r="Q27" s="45"/>
      <c r="R27" s="46"/>
    </row>
    <row r="28" s="1" customFormat="1" ht="14.4" customHeight="1">
      <c r="B28" s="44"/>
      <c r="C28" s="45"/>
      <c r="D28" s="42" t="s">
        <v>90</v>
      </c>
      <c r="E28" s="45"/>
      <c r="F28" s="45"/>
      <c r="G28" s="45"/>
      <c r="H28" s="45"/>
      <c r="I28" s="45"/>
      <c r="J28" s="45"/>
      <c r="K28" s="45"/>
      <c r="L28" s="45"/>
      <c r="M28" s="43">
        <f>N107</f>
        <v>0</v>
      </c>
      <c r="N28" s="43"/>
      <c r="O28" s="43"/>
      <c r="P28" s="43"/>
      <c r="Q28" s="45"/>
      <c r="R28" s="46"/>
    </row>
    <row r="29" s="1" customFormat="1" ht="6.96" customHeight="1"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6"/>
    </row>
    <row r="30" s="1" customFormat="1" ht="25.44" customHeight="1">
      <c r="B30" s="44"/>
      <c r="C30" s="45"/>
      <c r="D30" s="147" t="s">
        <v>40</v>
      </c>
      <c r="E30" s="45"/>
      <c r="F30" s="45"/>
      <c r="G30" s="45"/>
      <c r="H30" s="45"/>
      <c r="I30" s="45"/>
      <c r="J30" s="45"/>
      <c r="K30" s="45"/>
      <c r="L30" s="45"/>
      <c r="M30" s="148">
        <f>ROUND(M27+M28,2)</f>
        <v>0</v>
      </c>
      <c r="N30" s="45"/>
      <c r="O30" s="45"/>
      <c r="P30" s="45"/>
      <c r="Q30" s="45"/>
      <c r="R30" s="46"/>
    </row>
    <row r="31" s="1" customFormat="1" ht="6.96" customHeight="1">
      <c r="B31" s="44"/>
      <c r="C31" s="4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45"/>
      <c r="R31" s="46"/>
    </row>
    <row r="32" s="1" customFormat="1" ht="14.4" customHeight="1">
      <c r="B32" s="44"/>
      <c r="C32" s="45"/>
      <c r="D32" s="52" t="s">
        <v>41</v>
      </c>
      <c r="E32" s="52" t="s">
        <v>42</v>
      </c>
      <c r="F32" s="53">
        <v>0.20000000000000001</v>
      </c>
      <c r="G32" s="149" t="s">
        <v>43</v>
      </c>
      <c r="H32" s="150">
        <f>ROUND((((SUM(BE107:BE114)+SUM(BE132:BE223))+SUM(BE225:BE229))),2)</f>
        <v>0</v>
      </c>
      <c r="I32" s="45"/>
      <c r="J32" s="45"/>
      <c r="K32" s="45"/>
      <c r="L32" s="45"/>
      <c r="M32" s="150">
        <f>ROUND(((ROUND((SUM(BE107:BE114)+SUM(BE132:BE223)), 2)*F32)+SUM(BE225:BE229)*F32),2)</f>
        <v>0</v>
      </c>
      <c r="N32" s="45"/>
      <c r="O32" s="45"/>
      <c r="P32" s="45"/>
      <c r="Q32" s="45"/>
      <c r="R32" s="46"/>
    </row>
    <row r="33" s="1" customFormat="1" ht="14.4" customHeight="1">
      <c r="B33" s="44"/>
      <c r="C33" s="45"/>
      <c r="D33" s="45"/>
      <c r="E33" s="52" t="s">
        <v>44</v>
      </c>
      <c r="F33" s="53">
        <v>0.20000000000000001</v>
      </c>
      <c r="G33" s="149" t="s">
        <v>43</v>
      </c>
      <c r="H33" s="150">
        <f>ROUND((((SUM(BF107:BF114)+SUM(BF132:BF223))+SUM(BF225:BF229))),2)</f>
        <v>0</v>
      </c>
      <c r="I33" s="45"/>
      <c r="J33" s="45"/>
      <c r="K33" s="45"/>
      <c r="L33" s="45"/>
      <c r="M33" s="150">
        <f>ROUND(((ROUND((SUM(BF107:BF114)+SUM(BF132:BF223)), 2)*F33)+SUM(BF225:BF229)*F33),2)</f>
        <v>0</v>
      </c>
      <c r="N33" s="45"/>
      <c r="O33" s="45"/>
      <c r="P33" s="45"/>
      <c r="Q33" s="45"/>
      <c r="R33" s="46"/>
    </row>
    <row r="34" hidden="1" s="1" customFormat="1" ht="14.4" customHeight="1">
      <c r="B34" s="44"/>
      <c r="C34" s="45"/>
      <c r="D34" s="45"/>
      <c r="E34" s="52" t="s">
        <v>45</v>
      </c>
      <c r="F34" s="53">
        <v>0.20000000000000001</v>
      </c>
      <c r="G34" s="149" t="s">
        <v>43</v>
      </c>
      <c r="H34" s="150">
        <f>ROUND((((SUM(BG107:BG114)+SUM(BG132:BG223))+SUM(BG225:BG229))),2)</f>
        <v>0</v>
      </c>
      <c r="I34" s="45"/>
      <c r="J34" s="45"/>
      <c r="K34" s="45"/>
      <c r="L34" s="45"/>
      <c r="M34" s="150">
        <v>0</v>
      </c>
      <c r="N34" s="45"/>
      <c r="O34" s="45"/>
      <c r="P34" s="45"/>
      <c r="Q34" s="45"/>
      <c r="R34" s="46"/>
    </row>
    <row r="35" hidden="1" s="1" customFormat="1" ht="14.4" customHeight="1">
      <c r="B35" s="44"/>
      <c r="C35" s="45"/>
      <c r="D35" s="45"/>
      <c r="E35" s="52" t="s">
        <v>46</v>
      </c>
      <c r="F35" s="53">
        <v>0.20000000000000001</v>
      </c>
      <c r="G35" s="149" t="s">
        <v>43</v>
      </c>
      <c r="H35" s="150">
        <f>ROUND((((SUM(BH107:BH114)+SUM(BH132:BH223))+SUM(BH225:BH229))),2)</f>
        <v>0</v>
      </c>
      <c r="I35" s="45"/>
      <c r="J35" s="45"/>
      <c r="K35" s="45"/>
      <c r="L35" s="45"/>
      <c r="M35" s="150">
        <v>0</v>
      </c>
      <c r="N35" s="45"/>
      <c r="O35" s="45"/>
      <c r="P35" s="45"/>
      <c r="Q35" s="45"/>
      <c r="R35" s="46"/>
    </row>
    <row r="36" hidden="1" s="1" customFormat="1" ht="14.4" customHeight="1">
      <c r="B36" s="44"/>
      <c r="C36" s="45"/>
      <c r="D36" s="45"/>
      <c r="E36" s="52" t="s">
        <v>47</v>
      </c>
      <c r="F36" s="53">
        <v>0</v>
      </c>
      <c r="G36" s="149" t="s">
        <v>43</v>
      </c>
      <c r="H36" s="150">
        <f>ROUND((((SUM(BI107:BI114)+SUM(BI132:BI223))+SUM(BI225:BI229))),2)</f>
        <v>0</v>
      </c>
      <c r="I36" s="45"/>
      <c r="J36" s="45"/>
      <c r="K36" s="45"/>
      <c r="L36" s="45"/>
      <c r="M36" s="150">
        <v>0</v>
      </c>
      <c r="N36" s="45"/>
      <c r="O36" s="45"/>
      <c r="P36" s="45"/>
      <c r="Q36" s="45"/>
      <c r="R36" s="46"/>
    </row>
    <row r="37" s="1" customFormat="1" ht="6.96" customHeight="1"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6"/>
    </row>
    <row r="38" s="1" customFormat="1" ht="25.44" customHeight="1">
      <c r="B38" s="44"/>
      <c r="C38" s="139"/>
      <c r="D38" s="151" t="s">
        <v>48</v>
      </c>
      <c r="E38" s="95"/>
      <c r="F38" s="95"/>
      <c r="G38" s="152" t="s">
        <v>49</v>
      </c>
      <c r="H38" s="153" t="s">
        <v>50</v>
      </c>
      <c r="I38" s="95"/>
      <c r="J38" s="95"/>
      <c r="K38" s="95"/>
      <c r="L38" s="154">
        <f>SUM(M30:M36)</f>
        <v>0</v>
      </c>
      <c r="M38" s="154"/>
      <c r="N38" s="154"/>
      <c r="O38" s="154"/>
      <c r="P38" s="155"/>
      <c r="Q38" s="139"/>
      <c r="R38" s="46"/>
    </row>
    <row r="39" s="1" customFormat="1" ht="14.4" customHeight="1"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6"/>
    </row>
    <row r="40" s="1" customFormat="1" ht="14.4" customHeight="1"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6"/>
    </row>
    <row r="41">
      <c r="B41" s="24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7"/>
    </row>
    <row r="42">
      <c r="B42" s="24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7"/>
    </row>
    <row r="43">
      <c r="B43" s="24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7"/>
    </row>
    <row r="44">
      <c r="B44" s="24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7"/>
    </row>
    <row r="45">
      <c r="B45" s="24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7"/>
    </row>
    <row r="46">
      <c r="B46" s="24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7"/>
    </row>
    <row r="47">
      <c r="B47" s="24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7"/>
    </row>
    <row r="48">
      <c r="B48" s="24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7"/>
    </row>
    <row r="49">
      <c r="B49" s="24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7"/>
    </row>
    <row r="50" s="1" customFormat="1">
      <c r="B50" s="44"/>
      <c r="C50" s="45"/>
      <c r="D50" s="64" t="s">
        <v>51</v>
      </c>
      <c r="E50" s="65"/>
      <c r="F50" s="65"/>
      <c r="G50" s="65"/>
      <c r="H50" s="66"/>
      <c r="I50" s="45"/>
      <c r="J50" s="64" t="s">
        <v>52</v>
      </c>
      <c r="K50" s="65"/>
      <c r="L50" s="65"/>
      <c r="M50" s="65"/>
      <c r="N50" s="65"/>
      <c r="O50" s="65"/>
      <c r="P50" s="66"/>
      <c r="Q50" s="45"/>
      <c r="R50" s="46"/>
    </row>
    <row r="51">
      <c r="B51" s="24"/>
      <c r="C51" s="29"/>
      <c r="D51" s="67"/>
      <c r="E51" s="29"/>
      <c r="F51" s="29"/>
      <c r="G51" s="29"/>
      <c r="H51" s="68"/>
      <c r="I51" s="29"/>
      <c r="J51" s="67"/>
      <c r="K51" s="29"/>
      <c r="L51" s="29"/>
      <c r="M51" s="29"/>
      <c r="N51" s="29"/>
      <c r="O51" s="29"/>
      <c r="P51" s="68"/>
      <c r="Q51" s="29"/>
      <c r="R51" s="27"/>
    </row>
    <row r="52">
      <c r="B52" s="24"/>
      <c r="C52" s="29"/>
      <c r="D52" s="67"/>
      <c r="E52" s="29"/>
      <c r="F52" s="29"/>
      <c r="G52" s="29"/>
      <c r="H52" s="68"/>
      <c r="I52" s="29"/>
      <c r="J52" s="67"/>
      <c r="K52" s="29"/>
      <c r="L52" s="29"/>
      <c r="M52" s="29"/>
      <c r="N52" s="29"/>
      <c r="O52" s="29"/>
      <c r="P52" s="68"/>
      <c r="Q52" s="29"/>
      <c r="R52" s="27"/>
    </row>
    <row r="53">
      <c r="B53" s="24"/>
      <c r="C53" s="29"/>
      <c r="D53" s="67"/>
      <c r="E53" s="29"/>
      <c r="F53" s="29"/>
      <c r="G53" s="29"/>
      <c r="H53" s="68"/>
      <c r="I53" s="29"/>
      <c r="J53" s="67"/>
      <c r="K53" s="29"/>
      <c r="L53" s="29"/>
      <c r="M53" s="29"/>
      <c r="N53" s="29"/>
      <c r="O53" s="29"/>
      <c r="P53" s="68"/>
      <c r="Q53" s="29"/>
      <c r="R53" s="27"/>
    </row>
    <row r="54">
      <c r="B54" s="24"/>
      <c r="C54" s="29"/>
      <c r="D54" s="67"/>
      <c r="E54" s="29"/>
      <c r="F54" s="29"/>
      <c r="G54" s="29"/>
      <c r="H54" s="68"/>
      <c r="I54" s="29"/>
      <c r="J54" s="67"/>
      <c r="K54" s="29"/>
      <c r="L54" s="29"/>
      <c r="M54" s="29"/>
      <c r="N54" s="29"/>
      <c r="O54" s="29"/>
      <c r="P54" s="68"/>
      <c r="Q54" s="29"/>
      <c r="R54" s="27"/>
    </row>
    <row r="55">
      <c r="B55" s="24"/>
      <c r="C55" s="29"/>
      <c r="D55" s="67"/>
      <c r="E55" s="29"/>
      <c r="F55" s="29"/>
      <c r="G55" s="29"/>
      <c r="H55" s="68"/>
      <c r="I55" s="29"/>
      <c r="J55" s="67"/>
      <c r="K55" s="29"/>
      <c r="L55" s="29"/>
      <c r="M55" s="29"/>
      <c r="N55" s="29"/>
      <c r="O55" s="29"/>
      <c r="P55" s="68"/>
      <c r="Q55" s="29"/>
      <c r="R55" s="27"/>
    </row>
    <row r="56">
      <c r="B56" s="24"/>
      <c r="C56" s="29"/>
      <c r="D56" s="67"/>
      <c r="E56" s="29"/>
      <c r="F56" s="29"/>
      <c r="G56" s="29"/>
      <c r="H56" s="68"/>
      <c r="I56" s="29"/>
      <c r="J56" s="67"/>
      <c r="K56" s="29"/>
      <c r="L56" s="29"/>
      <c r="M56" s="29"/>
      <c r="N56" s="29"/>
      <c r="O56" s="29"/>
      <c r="P56" s="68"/>
      <c r="Q56" s="29"/>
      <c r="R56" s="27"/>
    </row>
    <row r="57">
      <c r="B57" s="24"/>
      <c r="C57" s="29"/>
      <c r="D57" s="67"/>
      <c r="E57" s="29"/>
      <c r="F57" s="29"/>
      <c r="G57" s="29"/>
      <c r="H57" s="68"/>
      <c r="I57" s="29"/>
      <c r="J57" s="67"/>
      <c r="K57" s="29"/>
      <c r="L57" s="29"/>
      <c r="M57" s="29"/>
      <c r="N57" s="29"/>
      <c r="O57" s="29"/>
      <c r="P57" s="68"/>
      <c r="Q57" s="29"/>
      <c r="R57" s="27"/>
    </row>
    <row r="58">
      <c r="B58" s="24"/>
      <c r="C58" s="29"/>
      <c r="D58" s="67"/>
      <c r="E58" s="29"/>
      <c r="F58" s="29"/>
      <c r="G58" s="29"/>
      <c r="H58" s="68"/>
      <c r="I58" s="29"/>
      <c r="J58" s="67"/>
      <c r="K58" s="29"/>
      <c r="L58" s="29"/>
      <c r="M58" s="29"/>
      <c r="N58" s="29"/>
      <c r="O58" s="29"/>
      <c r="P58" s="68"/>
      <c r="Q58" s="29"/>
      <c r="R58" s="27"/>
    </row>
    <row r="59" s="1" customFormat="1">
      <c r="B59" s="44"/>
      <c r="C59" s="45"/>
      <c r="D59" s="69" t="s">
        <v>53</v>
      </c>
      <c r="E59" s="70"/>
      <c r="F59" s="70"/>
      <c r="G59" s="71" t="s">
        <v>54</v>
      </c>
      <c r="H59" s="72"/>
      <c r="I59" s="45"/>
      <c r="J59" s="69" t="s">
        <v>53</v>
      </c>
      <c r="K59" s="70"/>
      <c r="L59" s="70"/>
      <c r="M59" s="70"/>
      <c r="N59" s="71" t="s">
        <v>54</v>
      </c>
      <c r="O59" s="70"/>
      <c r="P59" s="72"/>
      <c r="Q59" s="45"/>
      <c r="R59" s="46"/>
    </row>
    <row r="60">
      <c r="B60" s="24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7"/>
    </row>
    <row r="61" s="1" customFormat="1">
      <c r="B61" s="44"/>
      <c r="C61" s="45"/>
      <c r="D61" s="64" t="s">
        <v>55</v>
      </c>
      <c r="E61" s="65"/>
      <c r="F61" s="65"/>
      <c r="G61" s="65"/>
      <c r="H61" s="66"/>
      <c r="I61" s="45"/>
      <c r="J61" s="64" t="s">
        <v>56</v>
      </c>
      <c r="K61" s="65"/>
      <c r="L61" s="65"/>
      <c r="M61" s="65"/>
      <c r="N61" s="65"/>
      <c r="O61" s="65"/>
      <c r="P61" s="66"/>
      <c r="Q61" s="45"/>
      <c r="R61" s="46"/>
    </row>
    <row r="62">
      <c r="B62" s="24"/>
      <c r="C62" s="29"/>
      <c r="D62" s="67"/>
      <c r="E62" s="29"/>
      <c r="F62" s="29"/>
      <c r="G62" s="29"/>
      <c r="H62" s="68"/>
      <c r="I62" s="29"/>
      <c r="J62" s="67"/>
      <c r="K62" s="29"/>
      <c r="L62" s="29"/>
      <c r="M62" s="29"/>
      <c r="N62" s="29"/>
      <c r="O62" s="29"/>
      <c r="P62" s="68"/>
      <c r="Q62" s="29"/>
      <c r="R62" s="27"/>
    </row>
    <row r="63">
      <c r="B63" s="24"/>
      <c r="C63" s="29"/>
      <c r="D63" s="67"/>
      <c r="E63" s="29"/>
      <c r="F63" s="29"/>
      <c r="G63" s="29"/>
      <c r="H63" s="68"/>
      <c r="I63" s="29"/>
      <c r="J63" s="67"/>
      <c r="K63" s="29"/>
      <c r="L63" s="29"/>
      <c r="M63" s="29"/>
      <c r="N63" s="29"/>
      <c r="O63" s="29"/>
      <c r="P63" s="68"/>
      <c r="Q63" s="29"/>
      <c r="R63" s="27"/>
    </row>
    <row r="64">
      <c r="B64" s="24"/>
      <c r="C64" s="29"/>
      <c r="D64" s="67"/>
      <c r="E64" s="29"/>
      <c r="F64" s="29"/>
      <c r="G64" s="29"/>
      <c r="H64" s="68"/>
      <c r="I64" s="29"/>
      <c r="J64" s="67"/>
      <c r="K64" s="29"/>
      <c r="L64" s="29"/>
      <c r="M64" s="29"/>
      <c r="N64" s="29"/>
      <c r="O64" s="29"/>
      <c r="P64" s="68"/>
      <c r="Q64" s="29"/>
      <c r="R64" s="27"/>
    </row>
    <row r="65">
      <c r="B65" s="24"/>
      <c r="C65" s="29"/>
      <c r="D65" s="67"/>
      <c r="E65" s="29"/>
      <c r="F65" s="29"/>
      <c r="G65" s="29"/>
      <c r="H65" s="68"/>
      <c r="I65" s="29"/>
      <c r="J65" s="67"/>
      <c r="K65" s="29"/>
      <c r="L65" s="29"/>
      <c r="M65" s="29"/>
      <c r="N65" s="29"/>
      <c r="O65" s="29"/>
      <c r="P65" s="68"/>
      <c r="Q65" s="29"/>
      <c r="R65" s="27"/>
    </row>
    <row r="66">
      <c r="B66" s="24"/>
      <c r="C66" s="29"/>
      <c r="D66" s="67"/>
      <c r="E66" s="29"/>
      <c r="F66" s="29"/>
      <c r="G66" s="29"/>
      <c r="H66" s="68"/>
      <c r="I66" s="29"/>
      <c r="J66" s="67"/>
      <c r="K66" s="29"/>
      <c r="L66" s="29"/>
      <c r="M66" s="29"/>
      <c r="N66" s="29"/>
      <c r="O66" s="29"/>
      <c r="P66" s="68"/>
      <c r="Q66" s="29"/>
      <c r="R66" s="27"/>
    </row>
    <row r="67">
      <c r="B67" s="24"/>
      <c r="C67" s="29"/>
      <c r="D67" s="67"/>
      <c r="E67" s="29"/>
      <c r="F67" s="29"/>
      <c r="G67" s="29"/>
      <c r="H67" s="68"/>
      <c r="I67" s="29"/>
      <c r="J67" s="67"/>
      <c r="K67" s="29"/>
      <c r="L67" s="29"/>
      <c r="M67" s="29"/>
      <c r="N67" s="29"/>
      <c r="O67" s="29"/>
      <c r="P67" s="68"/>
      <c r="Q67" s="29"/>
      <c r="R67" s="27"/>
    </row>
    <row r="68">
      <c r="B68" s="24"/>
      <c r="C68" s="29"/>
      <c r="D68" s="67"/>
      <c r="E68" s="29"/>
      <c r="F68" s="29"/>
      <c r="G68" s="29"/>
      <c r="H68" s="68"/>
      <c r="I68" s="29"/>
      <c r="J68" s="67"/>
      <c r="K68" s="29"/>
      <c r="L68" s="29"/>
      <c r="M68" s="29"/>
      <c r="N68" s="29"/>
      <c r="O68" s="29"/>
      <c r="P68" s="68"/>
      <c r="Q68" s="29"/>
      <c r="R68" s="27"/>
    </row>
    <row r="69">
      <c r="B69" s="24"/>
      <c r="C69" s="29"/>
      <c r="D69" s="67"/>
      <c r="E69" s="29"/>
      <c r="F69" s="29"/>
      <c r="G69" s="29"/>
      <c r="H69" s="68"/>
      <c r="I69" s="29"/>
      <c r="J69" s="67"/>
      <c r="K69" s="29"/>
      <c r="L69" s="29"/>
      <c r="M69" s="29"/>
      <c r="N69" s="29"/>
      <c r="O69" s="29"/>
      <c r="P69" s="68"/>
      <c r="Q69" s="29"/>
      <c r="R69" s="27"/>
    </row>
    <row r="70" s="1" customFormat="1">
      <c r="B70" s="44"/>
      <c r="C70" s="45"/>
      <c r="D70" s="69" t="s">
        <v>53</v>
      </c>
      <c r="E70" s="70"/>
      <c r="F70" s="70"/>
      <c r="G70" s="71" t="s">
        <v>54</v>
      </c>
      <c r="H70" s="72"/>
      <c r="I70" s="45"/>
      <c r="J70" s="69" t="s">
        <v>53</v>
      </c>
      <c r="K70" s="70"/>
      <c r="L70" s="70"/>
      <c r="M70" s="70"/>
      <c r="N70" s="71" t="s">
        <v>54</v>
      </c>
      <c r="O70" s="70"/>
      <c r="P70" s="72"/>
      <c r="Q70" s="45"/>
      <c r="R70" s="46"/>
    </row>
    <row r="71" s="1" customFormat="1" ht="14.4" customHeight="1">
      <c r="B71" s="73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5"/>
    </row>
    <row r="75" s="1" customFormat="1" ht="6.96" customHeight="1">
      <c r="B75" s="76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8"/>
    </row>
    <row r="76" s="1" customFormat="1" ht="36.96" customHeight="1">
      <c r="B76" s="44"/>
      <c r="C76" s="25" t="s">
        <v>106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46"/>
    </row>
    <row r="77" s="1" customFormat="1" ht="6.96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6"/>
    </row>
    <row r="78" s="1" customFormat="1" ht="30" customHeight="1">
      <c r="B78" s="44"/>
      <c r="C78" s="36" t="s">
        <v>17</v>
      </c>
      <c r="D78" s="45"/>
      <c r="E78" s="45"/>
      <c r="F78" s="143" t="str">
        <f>F6</f>
        <v>Kultúrny dom Nižná Boca -zateplenie</v>
      </c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45"/>
      <c r="R78" s="46"/>
    </row>
    <row r="79" s="1" customFormat="1" ht="36.96" customHeight="1">
      <c r="B79" s="44"/>
      <c r="C79" s="83" t="s">
        <v>102</v>
      </c>
      <c r="D79" s="45"/>
      <c r="E79" s="45"/>
      <c r="F79" s="85" t="str">
        <f>F7</f>
        <v>SO B - zateplenie</v>
      </c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6"/>
    </row>
    <row r="80" s="1" customFormat="1" ht="6.96" customHeight="1">
      <c r="B80" s="44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6"/>
    </row>
    <row r="81" s="1" customFormat="1" ht="18" customHeight="1">
      <c r="B81" s="44"/>
      <c r="C81" s="36" t="s">
        <v>21</v>
      </c>
      <c r="D81" s="45"/>
      <c r="E81" s="45"/>
      <c r="F81" s="31" t="str">
        <f>F9</f>
        <v>Nižná Boca</v>
      </c>
      <c r="G81" s="45"/>
      <c r="H81" s="45"/>
      <c r="I81" s="45"/>
      <c r="J81" s="45"/>
      <c r="K81" s="36" t="s">
        <v>23</v>
      </c>
      <c r="L81" s="45"/>
      <c r="M81" s="88" t="str">
        <f>IF(O9="","",O9)</f>
        <v>17. 9. 2017</v>
      </c>
      <c r="N81" s="88"/>
      <c r="O81" s="88"/>
      <c r="P81" s="88"/>
      <c r="Q81" s="45"/>
      <c r="R81" s="46"/>
    </row>
    <row r="82" s="1" customFormat="1" ht="6.96" customHeight="1">
      <c r="B82" s="44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6"/>
    </row>
    <row r="83" s="1" customFormat="1">
      <c r="B83" s="44"/>
      <c r="C83" s="36" t="s">
        <v>25</v>
      </c>
      <c r="D83" s="45"/>
      <c r="E83" s="45"/>
      <c r="F83" s="31" t="str">
        <f>E12</f>
        <v>Obec Nižná Boca</v>
      </c>
      <c r="G83" s="45"/>
      <c r="H83" s="45"/>
      <c r="I83" s="45"/>
      <c r="J83" s="45"/>
      <c r="K83" s="36" t="s">
        <v>31</v>
      </c>
      <c r="L83" s="45"/>
      <c r="M83" s="31" t="str">
        <f>E18</f>
        <v>Študio B, L.hrádok, arch. Hradský</v>
      </c>
      <c r="N83" s="31"/>
      <c r="O83" s="31"/>
      <c r="P83" s="31"/>
      <c r="Q83" s="31"/>
      <c r="R83" s="46"/>
    </row>
    <row r="84" s="1" customFormat="1" ht="14.4" customHeight="1">
      <c r="B84" s="44"/>
      <c r="C84" s="36" t="s">
        <v>29</v>
      </c>
      <c r="D84" s="45"/>
      <c r="E84" s="45"/>
      <c r="F84" s="31" t="str">
        <f>IF(E15="","",E15)</f>
        <v xml:space="preserve"> </v>
      </c>
      <c r="G84" s="45"/>
      <c r="H84" s="45"/>
      <c r="I84" s="45"/>
      <c r="J84" s="45"/>
      <c r="K84" s="36" t="s">
        <v>35</v>
      </c>
      <c r="L84" s="45"/>
      <c r="M84" s="31" t="str">
        <f>E21</f>
        <v>Mejcher</v>
      </c>
      <c r="N84" s="31"/>
      <c r="O84" s="31"/>
      <c r="P84" s="31"/>
      <c r="Q84" s="31"/>
      <c r="R84" s="46"/>
    </row>
    <row r="85" s="1" customFormat="1" ht="10.32" customHeight="1">
      <c r="B85" s="44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6"/>
    </row>
    <row r="86" s="1" customFormat="1" ht="29.28" customHeight="1">
      <c r="B86" s="44"/>
      <c r="C86" s="156" t="s">
        <v>107</v>
      </c>
      <c r="D86" s="139"/>
      <c r="E86" s="139"/>
      <c r="F86" s="139"/>
      <c r="G86" s="139"/>
      <c r="H86" s="139"/>
      <c r="I86" s="139"/>
      <c r="J86" s="139"/>
      <c r="K86" s="139"/>
      <c r="L86" s="139"/>
      <c r="M86" s="139"/>
      <c r="N86" s="156" t="s">
        <v>108</v>
      </c>
      <c r="O86" s="139"/>
      <c r="P86" s="139"/>
      <c r="Q86" s="139"/>
      <c r="R86" s="46"/>
    </row>
    <row r="87" s="1" customFormat="1" ht="10.32" customHeight="1">
      <c r="B87" s="44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6"/>
    </row>
    <row r="88" s="1" customFormat="1" ht="29.28" customHeight="1">
      <c r="B88" s="44"/>
      <c r="C88" s="157" t="s">
        <v>109</v>
      </c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105">
        <f>N132</f>
        <v>0</v>
      </c>
      <c r="O88" s="158"/>
      <c r="P88" s="158"/>
      <c r="Q88" s="158"/>
      <c r="R88" s="46"/>
      <c r="AU88" s="20" t="s">
        <v>110</v>
      </c>
    </row>
    <row r="89" s="6" customFormat="1" ht="24.96" customHeight="1">
      <c r="B89" s="159"/>
      <c r="C89" s="160"/>
      <c r="D89" s="161" t="s">
        <v>111</v>
      </c>
      <c r="E89" s="160"/>
      <c r="F89" s="160"/>
      <c r="G89" s="160"/>
      <c r="H89" s="160"/>
      <c r="I89" s="160"/>
      <c r="J89" s="160"/>
      <c r="K89" s="160"/>
      <c r="L89" s="160"/>
      <c r="M89" s="160"/>
      <c r="N89" s="162">
        <f>N133</f>
        <v>0</v>
      </c>
      <c r="O89" s="160"/>
      <c r="P89" s="160"/>
      <c r="Q89" s="160"/>
      <c r="R89" s="163"/>
    </row>
    <row r="90" s="7" customFormat="1" ht="19.92" customHeight="1">
      <c r="B90" s="164"/>
      <c r="C90" s="165"/>
      <c r="D90" s="124" t="s">
        <v>112</v>
      </c>
      <c r="E90" s="165"/>
      <c r="F90" s="165"/>
      <c r="G90" s="165"/>
      <c r="H90" s="165"/>
      <c r="I90" s="165"/>
      <c r="J90" s="165"/>
      <c r="K90" s="165"/>
      <c r="L90" s="165"/>
      <c r="M90" s="165"/>
      <c r="N90" s="126">
        <f>N134</f>
        <v>0</v>
      </c>
      <c r="O90" s="165"/>
      <c r="P90" s="165"/>
      <c r="Q90" s="165"/>
      <c r="R90" s="166"/>
    </row>
    <row r="91" s="7" customFormat="1" ht="19.92" customHeight="1">
      <c r="B91" s="164"/>
      <c r="C91" s="165"/>
      <c r="D91" s="124" t="s">
        <v>113</v>
      </c>
      <c r="E91" s="165"/>
      <c r="F91" s="165"/>
      <c r="G91" s="165"/>
      <c r="H91" s="165"/>
      <c r="I91" s="165"/>
      <c r="J91" s="165"/>
      <c r="K91" s="165"/>
      <c r="L91" s="165"/>
      <c r="M91" s="165"/>
      <c r="N91" s="126">
        <f>N136</f>
        <v>0</v>
      </c>
      <c r="O91" s="165"/>
      <c r="P91" s="165"/>
      <c r="Q91" s="165"/>
      <c r="R91" s="166"/>
    </row>
    <row r="92" s="7" customFormat="1" ht="19.92" customHeight="1">
      <c r="B92" s="164"/>
      <c r="C92" s="165"/>
      <c r="D92" s="124" t="s">
        <v>114</v>
      </c>
      <c r="E92" s="165"/>
      <c r="F92" s="165"/>
      <c r="G92" s="165"/>
      <c r="H92" s="165"/>
      <c r="I92" s="165"/>
      <c r="J92" s="165"/>
      <c r="K92" s="165"/>
      <c r="L92" s="165"/>
      <c r="M92" s="165"/>
      <c r="N92" s="126">
        <f>N145</f>
        <v>0</v>
      </c>
      <c r="O92" s="165"/>
      <c r="P92" s="165"/>
      <c r="Q92" s="165"/>
      <c r="R92" s="166"/>
    </row>
    <row r="93" s="7" customFormat="1" ht="19.92" customHeight="1">
      <c r="B93" s="164"/>
      <c r="C93" s="165"/>
      <c r="D93" s="124" t="s">
        <v>115</v>
      </c>
      <c r="E93" s="165"/>
      <c r="F93" s="165"/>
      <c r="G93" s="165"/>
      <c r="H93" s="165"/>
      <c r="I93" s="165"/>
      <c r="J93" s="165"/>
      <c r="K93" s="165"/>
      <c r="L93" s="165"/>
      <c r="M93" s="165"/>
      <c r="N93" s="126">
        <f>N154</f>
        <v>0</v>
      </c>
      <c r="O93" s="165"/>
      <c r="P93" s="165"/>
      <c r="Q93" s="165"/>
      <c r="R93" s="166"/>
    </row>
    <row r="94" s="6" customFormat="1" ht="24.96" customHeight="1">
      <c r="B94" s="159"/>
      <c r="C94" s="160"/>
      <c r="D94" s="161" t="s">
        <v>116</v>
      </c>
      <c r="E94" s="160"/>
      <c r="F94" s="160"/>
      <c r="G94" s="160"/>
      <c r="H94" s="160"/>
      <c r="I94" s="160"/>
      <c r="J94" s="160"/>
      <c r="K94" s="160"/>
      <c r="L94" s="160"/>
      <c r="M94" s="160"/>
      <c r="N94" s="162">
        <f>N156</f>
        <v>0</v>
      </c>
      <c r="O94" s="160"/>
      <c r="P94" s="160"/>
      <c r="Q94" s="160"/>
      <c r="R94" s="163"/>
    </row>
    <row r="95" s="7" customFormat="1" ht="19.92" customHeight="1">
      <c r="B95" s="164"/>
      <c r="C95" s="165"/>
      <c r="D95" s="124" t="s">
        <v>117</v>
      </c>
      <c r="E95" s="165"/>
      <c r="F95" s="165"/>
      <c r="G95" s="165"/>
      <c r="H95" s="165"/>
      <c r="I95" s="165"/>
      <c r="J95" s="165"/>
      <c r="K95" s="165"/>
      <c r="L95" s="165"/>
      <c r="M95" s="165"/>
      <c r="N95" s="126">
        <f>N157</f>
        <v>0</v>
      </c>
      <c r="O95" s="165"/>
      <c r="P95" s="165"/>
      <c r="Q95" s="165"/>
      <c r="R95" s="166"/>
    </row>
    <row r="96" s="7" customFormat="1" ht="19.92" customHeight="1">
      <c r="B96" s="164"/>
      <c r="C96" s="165"/>
      <c r="D96" s="124" t="s">
        <v>118</v>
      </c>
      <c r="E96" s="165"/>
      <c r="F96" s="165"/>
      <c r="G96" s="165"/>
      <c r="H96" s="165"/>
      <c r="I96" s="165"/>
      <c r="J96" s="165"/>
      <c r="K96" s="165"/>
      <c r="L96" s="165"/>
      <c r="M96" s="165"/>
      <c r="N96" s="126">
        <f>N159</f>
        <v>0</v>
      </c>
      <c r="O96" s="165"/>
      <c r="P96" s="165"/>
      <c r="Q96" s="165"/>
      <c r="R96" s="166"/>
    </row>
    <row r="97" s="7" customFormat="1" ht="19.92" customHeight="1">
      <c r="B97" s="164"/>
      <c r="C97" s="165"/>
      <c r="D97" s="124" t="s">
        <v>119</v>
      </c>
      <c r="E97" s="165"/>
      <c r="F97" s="165"/>
      <c r="G97" s="165"/>
      <c r="H97" s="165"/>
      <c r="I97" s="165"/>
      <c r="J97" s="165"/>
      <c r="K97" s="165"/>
      <c r="L97" s="165"/>
      <c r="M97" s="165"/>
      <c r="N97" s="126">
        <f>N169</f>
        <v>0</v>
      </c>
      <c r="O97" s="165"/>
      <c r="P97" s="165"/>
      <c r="Q97" s="165"/>
      <c r="R97" s="166"/>
    </row>
    <row r="98" s="7" customFormat="1" ht="19.92" customHeight="1">
      <c r="B98" s="164"/>
      <c r="C98" s="165"/>
      <c r="D98" s="124" t="s">
        <v>120</v>
      </c>
      <c r="E98" s="165"/>
      <c r="F98" s="165"/>
      <c r="G98" s="165"/>
      <c r="H98" s="165"/>
      <c r="I98" s="165"/>
      <c r="J98" s="165"/>
      <c r="K98" s="165"/>
      <c r="L98" s="165"/>
      <c r="M98" s="165"/>
      <c r="N98" s="126">
        <f>N173</f>
        <v>0</v>
      </c>
      <c r="O98" s="165"/>
      <c r="P98" s="165"/>
      <c r="Q98" s="165"/>
      <c r="R98" s="166"/>
    </row>
    <row r="99" s="7" customFormat="1" ht="19.92" customHeight="1">
      <c r="B99" s="164"/>
      <c r="C99" s="165"/>
      <c r="D99" s="124" t="s">
        <v>121</v>
      </c>
      <c r="E99" s="165"/>
      <c r="F99" s="165"/>
      <c r="G99" s="165"/>
      <c r="H99" s="165"/>
      <c r="I99" s="165"/>
      <c r="J99" s="165"/>
      <c r="K99" s="165"/>
      <c r="L99" s="165"/>
      <c r="M99" s="165"/>
      <c r="N99" s="126">
        <f>N175</f>
        <v>0</v>
      </c>
      <c r="O99" s="165"/>
      <c r="P99" s="165"/>
      <c r="Q99" s="165"/>
      <c r="R99" s="166"/>
    </row>
    <row r="100" s="7" customFormat="1" ht="19.92" customHeight="1">
      <c r="B100" s="164"/>
      <c r="C100" s="165"/>
      <c r="D100" s="124" t="s">
        <v>122</v>
      </c>
      <c r="E100" s="165"/>
      <c r="F100" s="165"/>
      <c r="G100" s="165"/>
      <c r="H100" s="165"/>
      <c r="I100" s="165"/>
      <c r="J100" s="165"/>
      <c r="K100" s="165"/>
      <c r="L100" s="165"/>
      <c r="M100" s="165"/>
      <c r="N100" s="126">
        <f>N177</f>
        <v>0</v>
      </c>
      <c r="O100" s="165"/>
      <c r="P100" s="165"/>
      <c r="Q100" s="165"/>
      <c r="R100" s="166"/>
    </row>
    <row r="101" s="7" customFormat="1" ht="19.92" customHeight="1">
      <c r="B101" s="164"/>
      <c r="C101" s="165"/>
      <c r="D101" s="124" t="s">
        <v>123</v>
      </c>
      <c r="E101" s="165"/>
      <c r="F101" s="165"/>
      <c r="G101" s="165"/>
      <c r="H101" s="165"/>
      <c r="I101" s="165"/>
      <c r="J101" s="165"/>
      <c r="K101" s="165"/>
      <c r="L101" s="165"/>
      <c r="M101" s="165"/>
      <c r="N101" s="126">
        <f>N203</f>
        <v>0</v>
      </c>
      <c r="O101" s="165"/>
      <c r="P101" s="165"/>
      <c r="Q101" s="165"/>
      <c r="R101" s="166"/>
    </row>
    <row r="102" s="7" customFormat="1" ht="19.92" customHeight="1">
      <c r="B102" s="164"/>
      <c r="C102" s="165"/>
      <c r="D102" s="124" t="s">
        <v>124</v>
      </c>
      <c r="E102" s="165"/>
      <c r="F102" s="165"/>
      <c r="G102" s="165"/>
      <c r="H102" s="165"/>
      <c r="I102" s="165"/>
      <c r="J102" s="165"/>
      <c r="K102" s="165"/>
      <c r="L102" s="165"/>
      <c r="M102" s="165"/>
      <c r="N102" s="126">
        <f>N207</f>
        <v>0</v>
      </c>
      <c r="O102" s="165"/>
      <c r="P102" s="165"/>
      <c r="Q102" s="165"/>
      <c r="R102" s="166"/>
    </row>
    <row r="103" s="7" customFormat="1" ht="19.92" customHeight="1">
      <c r="B103" s="164"/>
      <c r="C103" s="165"/>
      <c r="D103" s="124" t="s">
        <v>125</v>
      </c>
      <c r="E103" s="165"/>
      <c r="F103" s="165"/>
      <c r="G103" s="165"/>
      <c r="H103" s="165"/>
      <c r="I103" s="165"/>
      <c r="J103" s="165"/>
      <c r="K103" s="165"/>
      <c r="L103" s="165"/>
      <c r="M103" s="165"/>
      <c r="N103" s="126">
        <f>N217</f>
        <v>0</v>
      </c>
      <c r="O103" s="165"/>
      <c r="P103" s="165"/>
      <c r="Q103" s="165"/>
      <c r="R103" s="166"/>
    </row>
    <row r="104" s="7" customFormat="1" ht="19.92" customHeight="1">
      <c r="B104" s="164"/>
      <c r="C104" s="165"/>
      <c r="D104" s="124" t="s">
        <v>126</v>
      </c>
      <c r="E104" s="165"/>
      <c r="F104" s="165"/>
      <c r="G104" s="165"/>
      <c r="H104" s="165"/>
      <c r="I104" s="165"/>
      <c r="J104" s="165"/>
      <c r="K104" s="165"/>
      <c r="L104" s="165"/>
      <c r="M104" s="165"/>
      <c r="N104" s="126">
        <f>N220</f>
        <v>0</v>
      </c>
      <c r="O104" s="165"/>
      <c r="P104" s="165"/>
      <c r="Q104" s="165"/>
      <c r="R104" s="166"/>
    </row>
    <row r="105" s="6" customFormat="1" ht="21.84" customHeight="1">
      <c r="B105" s="159"/>
      <c r="C105" s="160"/>
      <c r="D105" s="161" t="s">
        <v>127</v>
      </c>
      <c r="E105" s="160"/>
      <c r="F105" s="160"/>
      <c r="G105" s="160"/>
      <c r="H105" s="160"/>
      <c r="I105" s="160"/>
      <c r="J105" s="160"/>
      <c r="K105" s="160"/>
      <c r="L105" s="160"/>
      <c r="M105" s="160"/>
      <c r="N105" s="167">
        <f>N224</f>
        <v>0</v>
      </c>
      <c r="O105" s="160"/>
      <c r="P105" s="160"/>
      <c r="Q105" s="160"/>
      <c r="R105" s="163"/>
    </row>
    <row r="106" s="1" customFormat="1" ht="21.84" customHeight="1">
      <c r="B106" s="44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6"/>
    </row>
    <row r="107" s="1" customFormat="1" ht="29.28" customHeight="1">
      <c r="B107" s="44"/>
      <c r="C107" s="157" t="s">
        <v>128</v>
      </c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158">
        <f>ROUND(N108+N109+N110+N111+N112+N113,2)</f>
        <v>0</v>
      </c>
      <c r="O107" s="168"/>
      <c r="P107" s="168"/>
      <c r="Q107" s="168"/>
      <c r="R107" s="46"/>
      <c r="T107" s="169"/>
      <c r="U107" s="170" t="s">
        <v>41</v>
      </c>
    </row>
    <row r="108" s="1" customFormat="1" ht="18" customHeight="1">
      <c r="B108" s="171"/>
      <c r="C108" s="172"/>
      <c r="D108" s="131" t="s">
        <v>129</v>
      </c>
      <c r="E108" s="173"/>
      <c r="F108" s="173"/>
      <c r="G108" s="173"/>
      <c r="H108" s="173"/>
      <c r="I108" s="172"/>
      <c r="J108" s="172"/>
      <c r="K108" s="172"/>
      <c r="L108" s="172"/>
      <c r="M108" s="172"/>
      <c r="N108" s="125">
        <f>ROUND(N88*T108,2)</f>
        <v>0</v>
      </c>
      <c r="O108" s="174"/>
      <c r="P108" s="174"/>
      <c r="Q108" s="174"/>
      <c r="R108" s="175"/>
      <c r="S108" s="176"/>
      <c r="T108" s="177"/>
      <c r="U108" s="178" t="s">
        <v>44</v>
      </c>
      <c r="V108" s="176"/>
      <c r="W108" s="176"/>
      <c r="X108" s="176"/>
      <c r="Y108" s="176"/>
      <c r="Z108" s="176"/>
      <c r="AA108" s="176"/>
      <c r="AB108" s="176"/>
      <c r="AC108" s="176"/>
      <c r="AD108" s="176"/>
      <c r="AE108" s="176"/>
      <c r="AF108" s="176"/>
      <c r="AG108" s="176"/>
      <c r="AH108" s="176"/>
      <c r="AI108" s="176"/>
      <c r="AJ108" s="176"/>
      <c r="AK108" s="176"/>
      <c r="AL108" s="176"/>
      <c r="AM108" s="176"/>
      <c r="AN108" s="176"/>
      <c r="AO108" s="176"/>
      <c r="AP108" s="176"/>
      <c r="AQ108" s="176"/>
      <c r="AR108" s="176"/>
      <c r="AS108" s="176"/>
      <c r="AT108" s="176"/>
      <c r="AU108" s="176"/>
      <c r="AV108" s="176"/>
      <c r="AW108" s="176"/>
      <c r="AX108" s="176"/>
      <c r="AY108" s="179" t="s">
        <v>130</v>
      </c>
      <c r="AZ108" s="176"/>
      <c r="BA108" s="176"/>
      <c r="BB108" s="176"/>
      <c r="BC108" s="176"/>
      <c r="BD108" s="176"/>
      <c r="BE108" s="180">
        <f>IF(U108="základná",N108,0)</f>
        <v>0</v>
      </c>
      <c r="BF108" s="180">
        <f>IF(U108="znížená",N108,0)</f>
        <v>0</v>
      </c>
      <c r="BG108" s="180">
        <f>IF(U108="zákl. prenesená",N108,0)</f>
        <v>0</v>
      </c>
      <c r="BH108" s="180">
        <f>IF(U108="zníž. prenesená",N108,0)</f>
        <v>0</v>
      </c>
      <c r="BI108" s="180">
        <f>IF(U108="nulová",N108,0)</f>
        <v>0</v>
      </c>
      <c r="BJ108" s="179" t="s">
        <v>131</v>
      </c>
      <c r="BK108" s="176"/>
      <c r="BL108" s="176"/>
      <c r="BM108" s="176"/>
    </row>
    <row r="109" s="1" customFormat="1" ht="18" customHeight="1">
      <c r="B109" s="171"/>
      <c r="C109" s="172"/>
      <c r="D109" s="131" t="s">
        <v>132</v>
      </c>
      <c r="E109" s="173"/>
      <c r="F109" s="173"/>
      <c r="G109" s="173"/>
      <c r="H109" s="173"/>
      <c r="I109" s="172"/>
      <c r="J109" s="172"/>
      <c r="K109" s="172"/>
      <c r="L109" s="172"/>
      <c r="M109" s="172"/>
      <c r="N109" s="125">
        <f>ROUND(N88*T109,2)</f>
        <v>0</v>
      </c>
      <c r="O109" s="174"/>
      <c r="P109" s="174"/>
      <c r="Q109" s="174"/>
      <c r="R109" s="175"/>
      <c r="S109" s="176"/>
      <c r="T109" s="177"/>
      <c r="U109" s="178" t="s">
        <v>44</v>
      </c>
      <c r="V109" s="176"/>
      <c r="W109" s="176"/>
      <c r="X109" s="176"/>
      <c r="Y109" s="176"/>
      <c r="Z109" s="176"/>
      <c r="AA109" s="176"/>
      <c r="AB109" s="176"/>
      <c r="AC109" s="176"/>
      <c r="AD109" s="176"/>
      <c r="AE109" s="176"/>
      <c r="AF109" s="176"/>
      <c r="AG109" s="176"/>
      <c r="AH109" s="176"/>
      <c r="AI109" s="176"/>
      <c r="AJ109" s="176"/>
      <c r="AK109" s="176"/>
      <c r="AL109" s="176"/>
      <c r="AM109" s="176"/>
      <c r="AN109" s="176"/>
      <c r="AO109" s="176"/>
      <c r="AP109" s="176"/>
      <c r="AQ109" s="176"/>
      <c r="AR109" s="176"/>
      <c r="AS109" s="176"/>
      <c r="AT109" s="176"/>
      <c r="AU109" s="176"/>
      <c r="AV109" s="176"/>
      <c r="AW109" s="176"/>
      <c r="AX109" s="176"/>
      <c r="AY109" s="179" t="s">
        <v>130</v>
      </c>
      <c r="AZ109" s="176"/>
      <c r="BA109" s="176"/>
      <c r="BB109" s="176"/>
      <c r="BC109" s="176"/>
      <c r="BD109" s="176"/>
      <c r="BE109" s="180">
        <f>IF(U109="základná",N109,0)</f>
        <v>0</v>
      </c>
      <c r="BF109" s="180">
        <f>IF(U109="znížená",N109,0)</f>
        <v>0</v>
      </c>
      <c r="BG109" s="180">
        <f>IF(U109="zákl. prenesená",N109,0)</f>
        <v>0</v>
      </c>
      <c r="BH109" s="180">
        <f>IF(U109="zníž. prenesená",N109,0)</f>
        <v>0</v>
      </c>
      <c r="BI109" s="180">
        <f>IF(U109="nulová",N109,0)</f>
        <v>0</v>
      </c>
      <c r="BJ109" s="179" t="s">
        <v>131</v>
      </c>
      <c r="BK109" s="176"/>
      <c r="BL109" s="176"/>
      <c r="BM109" s="176"/>
    </row>
    <row r="110" s="1" customFormat="1" ht="18" customHeight="1">
      <c r="B110" s="171"/>
      <c r="C110" s="172"/>
      <c r="D110" s="131" t="s">
        <v>133</v>
      </c>
      <c r="E110" s="173"/>
      <c r="F110" s="173"/>
      <c r="G110" s="173"/>
      <c r="H110" s="173"/>
      <c r="I110" s="172"/>
      <c r="J110" s="172"/>
      <c r="K110" s="172"/>
      <c r="L110" s="172"/>
      <c r="M110" s="172"/>
      <c r="N110" s="125">
        <f>ROUND(N88*T110,2)</f>
        <v>0</v>
      </c>
      <c r="O110" s="174"/>
      <c r="P110" s="174"/>
      <c r="Q110" s="174"/>
      <c r="R110" s="175"/>
      <c r="S110" s="176"/>
      <c r="T110" s="177"/>
      <c r="U110" s="178" t="s">
        <v>44</v>
      </c>
      <c r="V110" s="176"/>
      <c r="W110" s="176"/>
      <c r="X110" s="176"/>
      <c r="Y110" s="176"/>
      <c r="Z110" s="176"/>
      <c r="AA110" s="176"/>
      <c r="AB110" s="176"/>
      <c r="AC110" s="176"/>
      <c r="AD110" s="176"/>
      <c r="AE110" s="176"/>
      <c r="AF110" s="176"/>
      <c r="AG110" s="176"/>
      <c r="AH110" s="176"/>
      <c r="AI110" s="176"/>
      <c r="AJ110" s="176"/>
      <c r="AK110" s="176"/>
      <c r="AL110" s="176"/>
      <c r="AM110" s="176"/>
      <c r="AN110" s="176"/>
      <c r="AO110" s="176"/>
      <c r="AP110" s="176"/>
      <c r="AQ110" s="176"/>
      <c r="AR110" s="176"/>
      <c r="AS110" s="176"/>
      <c r="AT110" s="176"/>
      <c r="AU110" s="176"/>
      <c r="AV110" s="176"/>
      <c r="AW110" s="176"/>
      <c r="AX110" s="176"/>
      <c r="AY110" s="179" t="s">
        <v>130</v>
      </c>
      <c r="AZ110" s="176"/>
      <c r="BA110" s="176"/>
      <c r="BB110" s="176"/>
      <c r="BC110" s="176"/>
      <c r="BD110" s="176"/>
      <c r="BE110" s="180">
        <f>IF(U110="základná",N110,0)</f>
        <v>0</v>
      </c>
      <c r="BF110" s="180">
        <f>IF(U110="znížená",N110,0)</f>
        <v>0</v>
      </c>
      <c r="BG110" s="180">
        <f>IF(U110="zákl. prenesená",N110,0)</f>
        <v>0</v>
      </c>
      <c r="BH110" s="180">
        <f>IF(U110="zníž. prenesená",N110,0)</f>
        <v>0</v>
      </c>
      <c r="BI110" s="180">
        <f>IF(U110="nulová",N110,0)</f>
        <v>0</v>
      </c>
      <c r="BJ110" s="179" t="s">
        <v>131</v>
      </c>
      <c r="BK110" s="176"/>
      <c r="BL110" s="176"/>
      <c r="BM110" s="176"/>
    </row>
    <row r="111" s="1" customFormat="1" ht="18" customHeight="1">
      <c r="B111" s="171"/>
      <c r="C111" s="172"/>
      <c r="D111" s="131" t="s">
        <v>134</v>
      </c>
      <c r="E111" s="173"/>
      <c r="F111" s="173"/>
      <c r="G111" s="173"/>
      <c r="H111" s="173"/>
      <c r="I111" s="172"/>
      <c r="J111" s="172"/>
      <c r="K111" s="172"/>
      <c r="L111" s="172"/>
      <c r="M111" s="172"/>
      <c r="N111" s="125">
        <f>ROUND(N88*T111,2)</f>
        <v>0</v>
      </c>
      <c r="O111" s="174"/>
      <c r="P111" s="174"/>
      <c r="Q111" s="174"/>
      <c r="R111" s="175"/>
      <c r="S111" s="176"/>
      <c r="T111" s="177"/>
      <c r="U111" s="178" t="s">
        <v>44</v>
      </c>
      <c r="V111" s="176"/>
      <c r="W111" s="176"/>
      <c r="X111" s="176"/>
      <c r="Y111" s="176"/>
      <c r="Z111" s="176"/>
      <c r="AA111" s="176"/>
      <c r="AB111" s="176"/>
      <c r="AC111" s="176"/>
      <c r="AD111" s="176"/>
      <c r="AE111" s="176"/>
      <c r="AF111" s="176"/>
      <c r="AG111" s="176"/>
      <c r="AH111" s="176"/>
      <c r="AI111" s="176"/>
      <c r="AJ111" s="176"/>
      <c r="AK111" s="176"/>
      <c r="AL111" s="176"/>
      <c r="AM111" s="176"/>
      <c r="AN111" s="176"/>
      <c r="AO111" s="176"/>
      <c r="AP111" s="176"/>
      <c r="AQ111" s="176"/>
      <c r="AR111" s="176"/>
      <c r="AS111" s="176"/>
      <c r="AT111" s="176"/>
      <c r="AU111" s="176"/>
      <c r="AV111" s="176"/>
      <c r="AW111" s="176"/>
      <c r="AX111" s="176"/>
      <c r="AY111" s="179" t="s">
        <v>130</v>
      </c>
      <c r="AZ111" s="176"/>
      <c r="BA111" s="176"/>
      <c r="BB111" s="176"/>
      <c r="BC111" s="176"/>
      <c r="BD111" s="176"/>
      <c r="BE111" s="180">
        <f>IF(U111="základná",N111,0)</f>
        <v>0</v>
      </c>
      <c r="BF111" s="180">
        <f>IF(U111="znížená",N111,0)</f>
        <v>0</v>
      </c>
      <c r="BG111" s="180">
        <f>IF(U111="zákl. prenesená",N111,0)</f>
        <v>0</v>
      </c>
      <c r="BH111" s="180">
        <f>IF(U111="zníž. prenesená",N111,0)</f>
        <v>0</v>
      </c>
      <c r="BI111" s="180">
        <f>IF(U111="nulová",N111,0)</f>
        <v>0</v>
      </c>
      <c r="BJ111" s="179" t="s">
        <v>131</v>
      </c>
      <c r="BK111" s="176"/>
      <c r="BL111" s="176"/>
      <c r="BM111" s="176"/>
    </row>
    <row r="112" s="1" customFormat="1" ht="18" customHeight="1">
      <c r="B112" s="171"/>
      <c r="C112" s="172"/>
      <c r="D112" s="131" t="s">
        <v>135</v>
      </c>
      <c r="E112" s="173"/>
      <c r="F112" s="173"/>
      <c r="G112" s="173"/>
      <c r="H112" s="173"/>
      <c r="I112" s="172"/>
      <c r="J112" s="172"/>
      <c r="K112" s="172"/>
      <c r="L112" s="172"/>
      <c r="M112" s="172"/>
      <c r="N112" s="125">
        <f>ROUND(N88*T112,2)</f>
        <v>0</v>
      </c>
      <c r="O112" s="174"/>
      <c r="P112" s="174"/>
      <c r="Q112" s="174"/>
      <c r="R112" s="175"/>
      <c r="S112" s="176"/>
      <c r="T112" s="177"/>
      <c r="U112" s="178" t="s">
        <v>44</v>
      </c>
      <c r="V112" s="176"/>
      <c r="W112" s="176"/>
      <c r="X112" s="176"/>
      <c r="Y112" s="176"/>
      <c r="Z112" s="176"/>
      <c r="AA112" s="176"/>
      <c r="AB112" s="176"/>
      <c r="AC112" s="176"/>
      <c r="AD112" s="176"/>
      <c r="AE112" s="176"/>
      <c r="AF112" s="176"/>
      <c r="AG112" s="176"/>
      <c r="AH112" s="176"/>
      <c r="AI112" s="176"/>
      <c r="AJ112" s="176"/>
      <c r="AK112" s="176"/>
      <c r="AL112" s="176"/>
      <c r="AM112" s="176"/>
      <c r="AN112" s="176"/>
      <c r="AO112" s="176"/>
      <c r="AP112" s="176"/>
      <c r="AQ112" s="176"/>
      <c r="AR112" s="176"/>
      <c r="AS112" s="176"/>
      <c r="AT112" s="176"/>
      <c r="AU112" s="176"/>
      <c r="AV112" s="176"/>
      <c r="AW112" s="176"/>
      <c r="AX112" s="176"/>
      <c r="AY112" s="179" t="s">
        <v>130</v>
      </c>
      <c r="AZ112" s="176"/>
      <c r="BA112" s="176"/>
      <c r="BB112" s="176"/>
      <c r="BC112" s="176"/>
      <c r="BD112" s="176"/>
      <c r="BE112" s="180">
        <f>IF(U112="základná",N112,0)</f>
        <v>0</v>
      </c>
      <c r="BF112" s="180">
        <f>IF(U112="znížená",N112,0)</f>
        <v>0</v>
      </c>
      <c r="BG112" s="180">
        <f>IF(U112="zákl. prenesená",N112,0)</f>
        <v>0</v>
      </c>
      <c r="BH112" s="180">
        <f>IF(U112="zníž. prenesená",N112,0)</f>
        <v>0</v>
      </c>
      <c r="BI112" s="180">
        <f>IF(U112="nulová",N112,0)</f>
        <v>0</v>
      </c>
      <c r="BJ112" s="179" t="s">
        <v>131</v>
      </c>
      <c r="BK112" s="176"/>
      <c r="BL112" s="176"/>
      <c r="BM112" s="176"/>
    </row>
    <row r="113" s="1" customFormat="1" ht="18" customHeight="1">
      <c r="B113" s="171"/>
      <c r="C113" s="172"/>
      <c r="D113" s="173" t="s">
        <v>136</v>
      </c>
      <c r="E113" s="172"/>
      <c r="F113" s="172"/>
      <c r="G113" s="172"/>
      <c r="H113" s="172"/>
      <c r="I113" s="172"/>
      <c r="J113" s="172"/>
      <c r="K113" s="172"/>
      <c r="L113" s="172"/>
      <c r="M113" s="172"/>
      <c r="N113" s="125">
        <f>ROUND(N88*T113,2)</f>
        <v>0</v>
      </c>
      <c r="O113" s="174"/>
      <c r="P113" s="174"/>
      <c r="Q113" s="174"/>
      <c r="R113" s="175"/>
      <c r="S113" s="176"/>
      <c r="T113" s="181"/>
      <c r="U113" s="182" t="s">
        <v>44</v>
      </c>
      <c r="V113" s="176"/>
      <c r="W113" s="176"/>
      <c r="X113" s="176"/>
      <c r="Y113" s="176"/>
      <c r="Z113" s="176"/>
      <c r="AA113" s="176"/>
      <c r="AB113" s="176"/>
      <c r="AC113" s="176"/>
      <c r="AD113" s="176"/>
      <c r="AE113" s="176"/>
      <c r="AF113" s="176"/>
      <c r="AG113" s="176"/>
      <c r="AH113" s="176"/>
      <c r="AI113" s="176"/>
      <c r="AJ113" s="176"/>
      <c r="AK113" s="176"/>
      <c r="AL113" s="176"/>
      <c r="AM113" s="176"/>
      <c r="AN113" s="176"/>
      <c r="AO113" s="176"/>
      <c r="AP113" s="176"/>
      <c r="AQ113" s="176"/>
      <c r="AR113" s="176"/>
      <c r="AS113" s="176"/>
      <c r="AT113" s="176"/>
      <c r="AU113" s="176"/>
      <c r="AV113" s="176"/>
      <c r="AW113" s="176"/>
      <c r="AX113" s="176"/>
      <c r="AY113" s="179" t="s">
        <v>137</v>
      </c>
      <c r="AZ113" s="176"/>
      <c r="BA113" s="176"/>
      <c r="BB113" s="176"/>
      <c r="BC113" s="176"/>
      <c r="BD113" s="176"/>
      <c r="BE113" s="180">
        <f>IF(U113="základná",N113,0)</f>
        <v>0</v>
      </c>
      <c r="BF113" s="180">
        <f>IF(U113="znížená",N113,0)</f>
        <v>0</v>
      </c>
      <c r="BG113" s="180">
        <f>IF(U113="zákl. prenesená",N113,0)</f>
        <v>0</v>
      </c>
      <c r="BH113" s="180">
        <f>IF(U113="zníž. prenesená",N113,0)</f>
        <v>0</v>
      </c>
      <c r="BI113" s="180">
        <f>IF(U113="nulová",N113,0)</f>
        <v>0</v>
      </c>
      <c r="BJ113" s="179" t="s">
        <v>131</v>
      </c>
      <c r="BK113" s="176"/>
      <c r="BL113" s="176"/>
      <c r="BM113" s="176"/>
    </row>
    <row r="114" s="1" customFormat="1">
      <c r="B114" s="44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6"/>
    </row>
    <row r="115" s="1" customFormat="1" ht="29.28" customHeight="1">
      <c r="B115" s="44"/>
      <c r="C115" s="138" t="s">
        <v>95</v>
      </c>
      <c r="D115" s="139"/>
      <c r="E115" s="139"/>
      <c r="F115" s="139"/>
      <c r="G115" s="139"/>
      <c r="H115" s="139"/>
      <c r="I115" s="139"/>
      <c r="J115" s="139"/>
      <c r="K115" s="139"/>
      <c r="L115" s="140">
        <f>ROUND(SUM(N88+N107),2)</f>
        <v>0</v>
      </c>
      <c r="M115" s="140"/>
      <c r="N115" s="140"/>
      <c r="O115" s="140"/>
      <c r="P115" s="140"/>
      <c r="Q115" s="140"/>
      <c r="R115" s="46"/>
    </row>
    <row r="116" s="1" customFormat="1" ht="6.96" customHeight="1">
      <c r="B116" s="73"/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5"/>
    </row>
    <row r="120" s="1" customFormat="1" ht="6.96" customHeight="1">
      <c r="B120" s="76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8"/>
    </row>
    <row r="121" s="1" customFormat="1" ht="36.96" customHeight="1">
      <c r="B121" s="44"/>
      <c r="C121" s="25" t="s">
        <v>138</v>
      </c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6"/>
    </row>
    <row r="122" s="1" customFormat="1" ht="6.96" customHeight="1">
      <c r="B122" s="44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6"/>
    </row>
    <row r="123" s="1" customFormat="1" ht="30" customHeight="1">
      <c r="B123" s="44"/>
      <c r="C123" s="36" t="s">
        <v>17</v>
      </c>
      <c r="D123" s="45"/>
      <c r="E123" s="45"/>
      <c r="F123" s="143" t="str">
        <f>F6</f>
        <v>Kultúrny dom Nižná Boca -zateplenie</v>
      </c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45"/>
      <c r="R123" s="46"/>
    </row>
    <row r="124" s="1" customFormat="1" ht="36.96" customHeight="1">
      <c r="B124" s="44"/>
      <c r="C124" s="83" t="s">
        <v>102</v>
      </c>
      <c r="D124" s="45"/>
      <c r="E124" s="45"/>
      <c r="F124" s="85" t="str">
        <f>F7</f>
        <v>SO B - zateplenie</v>
      </c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6"/>
    </row>
    <row r="125" s="1" customFormat="1" ht="6.96" customHeight="1">
      <c r="B125" s="44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6"/>
    </row>
    <row r="126" s="1" customFormat="1" ht="18" customHeight="1">
      <c r="B126" s="44"/>
      <c r="C126" s="36" t="s">
        <v>21</v>
      </c>
      <c r="D126" s="45"/>
      <c r="E126" s="45"/>
      <c r="F126" s="31" t="str">
        <f>F9</f>
        <v>Nižná Boca</v>
      </c>
      <c r="G126" s="45"/>
      <c r="H126" s="45"/>
      <c r="I126" s="45"/>
      <c r="J126" s="45"/>
      <c r="K126" s="36" t="s">
        <v>23</v>
      </c>
      <c r="L126" s="45"/>
      <c r="M126" s="88" t="str">
        <f>IF(O9="","",O9)</f>
        <v>17. 9. 2017</v>
      </c>
      <c r="N126" s="88"/>
      <c r="O126" s="88"/>
      <c r="P126" s="88"/>
      <c r="Q126" s="45"/>
      <c r="R126" s="46"/>
    </row>
    <row r="127" s="1" customFormat="1" ht="6.96" customHeight="1">
      <c r="B127" s="44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6"/>
    </row>
    <row r="128" s="1" customFormat="1">
      <c r="B128" s="44"/>
      <c r="C128" s="36" t="s">
        <v>25</v>
      </c>
      <c r="D128" s="45"/>
      <c r="E128" s="45"/>
      <c r="F128" s="31" t="str">
        <f>E12</f>
        <v>Obec Nižná Boca</v>
      </c>
      <c r="G128" s="45"/>
      <c r="H128" s="45"/>
      <c r="I128" s="45"/>
      <c r="J128" s="45"/>
      <c r="K128" s="36" t="s">
        <v>31</v>
      </c>
      <c r="L128" s="45"/>
      <c r="M128" s="31" t="str">
        <f>E18</f>
        <v>Študio B, L.hrádok, arch. Hradský</v>
      </c>
      <c r="N128" s="31"/>
      <c r="O128" s="31"/>
      <c r="P128" s="31"/>
      <c r="Q128" s="31"/>
      <c r="R128" s="46"/>
    </row>
    <row r="129" s="1" customFormat="1" ht="14.4" customHeight="1">
      <c r="B129" s="44"/>
      <c r="C129" s="36" t="s">
        <v>29</v>
      </c>
      <c r="D129" s="45"/>
      <c r="E129" s="45"/>
      <c r="F129" s="31" t="str">
        <f>IF(E15="","",E15)</f>
        <v xml:space="preserve"> </v>
      </c>
      <c r="G129" s="45"/>
      <c r="H129" s="45"/>
      <c r="I129" s="45"/>
      <c r="J129" s="45"/>
      <c r="K129" s="36" t="s">
        <v>35</v>
      </c>
      <c r="L129" s="45"/>
      <c r="M129" s="31" t="str">
        <f>E21</f>
        <v>Mejcher</v>
      </c>
      <c r="N129" s="31"/>
      <c r="O129" s="31"/>
      <c r="P129" s="31"/>
      <c r="Q129" s="31"/>
      <c r="R129" s="46"/>
    </row>
    <row r="130" s="1" customFormat="1" ht="10.32" customHeight="1">
      <c r="B130" s="44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6"/>
    </row>
    <row r="131" s="8" customFormat="1" ht="29.28" customHeight="1">
      <c r="B131" s="183"/>
      <c r="C131" s="184" t="s">
        <v>139</v>
      </c>
      <c r="D131" s="185" t="s">
        <v>140</v>
      </c>
      <c r="E131" s="185" t="s">
        <v>59</v>
      </c>
      <c r="F131" s="185" t="s">
        <v>141</v>
      </c>
      <c r="G131" s="185"/>
      <c r="H131" s="185"/>
      <c r="I131" s="185"/>
      <c r="J131" s="185" t="s">
        <v>142</v>
      </c>
      <c r="K131" s="185" t="s">
        <v>143</v>
      </c>
      <c r="L131" s="185" t="s">
        <v>144</v>
      </c>
      <c r="M131" s="185"/>
      <c r="N131" s="185" t="s">
        <v>108</v>
      </c>
      <c r="O131" s="185"/>
      <c r="P131" s="185"/>
      <c r="Q131" s="186"/>
      <c r="R131" s="187"/>
      <c r="T131" s="98" t="s">
        <v>145</v>
      </c>
      <c r="U131" s="99" t="s">
        <v>41</v>
      </c>
      <c r="V131" s="99" t="s">
        <v>146</v>
      </c>
      <c r="W131" s="99" t="s">
        <v>147</v>
      </c>
      <c r="X131" s="99" t="s">
        <v>148</v>
      </c>
      <c r="Y131" s="99" t="s">
        <v>149</v>
      </c>
      <c r="Z131" s="99" t="s">
        <v>150</v>
      </c>
      <c r="AA131" s="100" t="s">
        <v>151</v>
      </c>
    </row>
    <row r="132" s="1" customFormat="1" ht="29.28" customHeight="1">
      <c r="B132" s="44"/>
      <c r="C132" s="102" t="s">
        <v>105</v>
      </c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188">
        <f>BK132</f>
        <v>0</v>
      </c>
      <c r="O132" s="189"/>
      <c r="P132" s="189"/>
      <c r="Q132" s="189"/>
      <c r="R132" s="46"/>
      <c r="T132" s="101"/>
      <c r="U132" s="65"/>
      <c r="V132" s="65"/>
      <c r="W132" s="190">
        <f>W133+W156+W224</f>
        <v>0</v>
      </c>
      <c r="X132" s="65"/>
      <c r="Y132" s="190">
        <f>Y133+Y156+Y224</f>
        <v>140.02337961000001</v>
      </c>
      <c r="Z132" s="65"/>
      <c r="AA132" s="191">
        <f>AA133+AA156+AA224</f>
        <v>0</v>
      </c>
      <c r="AT132" s="20" t="s">
        <v>76</v>
      </c>
      <c r="AU132" s="20" t="s">
        <v>110</v>
      </c>
      <c r="BK132" s="192">
        <f>BK133+BK156+BK224</f>
        <v>0</v>
      </c>
    </row>
    <row r="133" s="9" customFormat="1" ht="37.44" customHeight="1">
      <c r="B133" s="193"/>
      <c r="C133" s="194"/>
      <c r="D133" s="195" t="s">
        <v>111</v>
      </c>
      <c r="E133" s="195"/>
      <c r="F133" s="195"/>
      <c r="G133" s="195"/>
      <c r="H133" s="195"/>
      <c r="I133" s="195"/>
      <c r="J133" s="195"/>
      <c r="K133" s="195"/>
      <c r="L133" s="195"/>
      <c r="M133" s="195"/>
      <c r="N133" s="167">
        <f>BK133</f>
        <v>0</v>
      </c>
      <c r="O133" s="196"/>
      <c r="P133" s="196"/>
      <c r="Q133" s="196"/>
      <c r="R133" s="197"/>
      <c r="T133" s="198"/>
      <c r="U133" s="194"/>
      <c r="V133" s="194"/>
      <c r="W133" s="199">
        <f>W134+W136+W145+W154</f>
        <v>0</v>
      </c>
      <c r="X133" s="194"/>
      <c r="Y133" s="199">
        <f>Y134+Y136+Y145+Y154</f>
        <v>96.899277710000007</v>
      </c>
      <c r="Z133" s="194"/>
      <c r="AA133" s="200">
        <f>AA134+AA136+AA145+AA154</f>
        <v>0</v>
      </c>
      <c r="AR133" s="201" t="s">
        <v>85</v>
      </c>
      <c r="AT133" s="202" t="s">
        <v>76</v>
      </c>
      <c r="AU133" s="202" t="s">
        <v>77</v>
      </c>
      <c r="AY133" s="201" t="s">
        <v>152</v>
      </c>
      <c r="BK133" s="203">
        <f>BK134+BK136+BK145+BK154</f>
        <v>0</v>
      </c>
    </row>
    <row r="134" s="9" customFormat="1" ht="19.92" customHeight="1">
      <c r="B134" s="193"/>
      <c r="C134" s="194"/>
      <c r="D134" s="204" t="s">
        <v>112</v>
      </c>
      <c r="E134" s="204"/>
      <c r="F134" s="204"/>
      <c r="G134" s="204"/>
      <c r="H134" s="204"/>
      <c r="I134" s="204"/>
      <c r="J134" s="204"/>
      <c r="K134" s="204"/>
      <c r="L134" s="204"/>
      <c r="M134" s="204"/>
      <c r="N134" s="205">
        <f>BK134</f>
        <v>0</v>
      </c>
      <c r="O134" s="206"/>
      <c r="P134" s="206"/>
      <c r="Q134" s="206"/>
      <c r="R134" s="197"/>
      <c r="T134" s="198"/>
      <c r="U134" s="194"/>
      <c r="V134" s="194"/>
      <c r="W134" s="199">
        <f>W135</f>
        <v>0</v>
      </c>
      <c r="X134" s="194"/>
      <c r="Y134" s="199">
        <f>Y135</f>
        <v>12.689795299999998</v>
      </c>
      <c r="Z134" s="194"/>
      <c r="AA134" s="200">
        <f>AA135</f>
        <v>0</v>
      </c>
      <c r="AR134" s="201" t="s">
        <v>85</v>
      </c>
      <c r="AT134" s="202" t="s">
        <v>76</v>
      </c>
      <c r="AU134" s="202" t="s">
        <v>85</v>
      </c>
      <c r="AY134" s="201" t="s">
        <v>152</v>
      </c>
      <c r="BK134" s="203">
        <f>BK135</f>
        <v>0</v>
      </c>
    </row>
    <row r="135" s="1" customFormat="1" ht="38.25" customHeight="1">
      <c r="B135" s="171"/>
      <c r="C135" s="207" t="s">
        <v>153</v>
      </c>
      <c r="D135" s="207" t="s">
        <v>154</v>
      </c>
      <c r="E135" s="208" t="s">
        <v>155</v>
      </c>
      <c r="F135" s="209" t="s">
        <v>156</v>
      </c>
      <c r="G135" s="209"/>
      <c r="H135" s="209"/>
      <c r="I135" s="209"/>
      <c r="J135" s="210" t="s">
        <v>157</v>
      </c>
      <c r="K135" s="211">
        <v>10.789999999999999</v>
      </c>
      <c r="L135" s="212">
        <v>0</v>
      </c>
      <c r="M135" s="212"/>
      <c r="N135" s="211">
        <f>ROUND(L135*K135,3)</f>
        <v>0</v>
      </c>
      <c r="O135" s="211"/>
      <c r="P135" s="211"/>
      <c r="Q135" s="211"/>
      <c r="R135" s="175"/>
      <c r="T135" s="213" t="s">
        <v>5</v>
      </c>
      <c r="U135" s="54" t="s">
        <v>44</v>
      </c>
      <c r="V135" s="45"/>
      <c r="W135" s="214">
        <f>V135*K135</f>
        <v>0</v>
      </c>
      <c r="X135" s="214">
        <v>1.17607</v>
      </c>
      <c r="Y135" s="214">
        <f>X135*K135</f>
        <v>12.689795299999998</v>
      </c>
      <c r="Z135" s="214">
        <v>0</v>
      </c>
      <c r="AA135" s="215">
        <f>Z135*K135</f>
        <v>0</v>
      </c>
      <c r="AR135" s="20" t="s">
        <v>158</v>
      </c>
      <c r="AT135" s="20" t="s">
        <v>154</v>
      </c>
      <c r="AU135" s="20" t="s">
        <v>131</v>
      </c>
      <c r="AY135" s="20" t="s">
        <v>152</v>
      </c>
      <c r="BE135" s="130">
        <f>IF(U135="základná",N135,0)</f>
        <v>0</v>
      </c>
      <c r="BF135" s="130">
        <f>IF(U135="znížená",N135,0)</f>
        <v>0</v>
      </c>
      <c r="BG135" s="130">
        <f>IF(U135="zákl. prenesená",N135,0)</f>
        <v>0</v>
      </c>
      <c r="BH135" s="130">
        <f>IF(U135="zníž. prenesená",N135,0)</f>
        <v>0</v>
      </c>
      <c r="BI135" s="130">
        <f>IF(U135="nulová",N135,0)</f>
        <v>0</v>
      </c>
      <c r="BJ135" s="20" t="s">
        <v>131</v>
      </c>
      <c r="BK135" s="216">
        <f>ROUND(L135*K135,3)</f>
        <v>0</v>
      </c>
      <c r="BL135" s="20" t="s">
        <v>158</v>
      </c>
      <c r="BM135" s="20" t="s">
        <v>159</v>
      </c>
    </row>
    <row r="136" s="9" customFormat="1" ht="29.88" customHeight="1">
      <c r="B136" s="193"/>
      <c r="C136" s="194"/>
      <c r="D136" s="204" t="s">
        <v>113</v>
      </c>
      <c r="E136" s="204"/>
      <c r="F136" s="204"/>
      <c r="G136" s="204"/>
      <c r="H136" s="204"/>
      <c r="I136" s="204"/>
      <c r="J136" s="204"/>
      <c r="K136" s="204"/>
      <c r="L136" s="204"/>
      <c r="M136" s="204"/>
      <c r="N136" s="217">
        <f>BK136</f>
        <v>0</v>
      </c>
      <c r="O136" s="218"/>
      <c r="P136" s="218"/>
      <c r="Q136" s="218"/>
      <c r="R136" s="197"/>
      <c r="T136" s="198"/>
      <c r="U136" s="194"/>
      <c r="V136" s="194"/>
      <c r="W136" s="199">
        <f>SUM(W137:W144)</f>
        <v>0</v>
      </c>
      <c r="X136" s="194"/>
      <c r="Y136" s="199">
        <f>SUM(Y137:Y144)</f>
        <v>70.588009110000002</v>
      </c>
      <c r="Z136" s="194"/>
      <c r="AA136" s="200">
        <f>SUM(AA137:AA144)</f>
        <v>0</v>
      </c>
      <c r="AR136" s="201" t="s">
        <v>85</v>
      </c>
      <c r="AT136" s="202" t="s">
        <v>76</v>
      </c>
      <c r="AU136" s="202" t="s">
        <v>85</v>
      </c>
      <c r="AY136" s="201" t="s">
        <v>152</v>
      </c>
      <c r="BK136" s="203">
        <f>SUM(BK137:BK144)</f>
        <v>0</v>
      </c>
    </row>
    <row r="137" s="1" customFormat="1" ht="38.25" customHeight="1">
      <c r="B137" s="171"/>
      <c r="C137" s="207" t="s">
        <v>160</v>
      </c>
      <c r="D137" s="207" t="s">
        <v>154</v>
      </c>
      <c r="E137" s="208" t="s">
        <v>161</v>
      </c>
      <c r="F137" s="209" t="s">
        <v>162</v>
      </c>
      <c r="G137" s="209"/>
      <c r="H137" s="209"/>
      <c r="I137" s="209"/>
      <c r="J137" s="210" t="s">
        <v>163</v>
      </c>
      <c r="K137" s="211">
        <v>46.094000000000001</v>
      </c>
      <c r="L137" s="212">
        <v>0</v>
      </c>
      <c r="M137" s="212"/>
      <c r="N137" s="211">
        <f>ROUND(L137*K137,3)</f>
        <v>0</v>
      </c>
      <c r="O137" s="211"/>
      <c r="P137" s="211"/>
      <c r="Q137" s="211"/>
      <c r="R137" s="175"/>
      <c r="T137" s="213" t="s">
        <v>5</v>
      </c>
      <c r="U137" s="54" t="s">
        <v>44</v>
      </c>
      <c r="V137" s="45"/>
      <c r="W137" s="214">
        <f>V137*K137</f>
        <v>0</v>
      </c>
      <c r="X137" s="214">
        <v>0.015350000000000001</v>
      </c>
      <c r="Y137" s="214">
        <f>X137*K137</f>
        <v>0.70754290000000009</v>
      </c>
      <c r="Z137" s="214">
        <v>0</v>
      </c>
      <c r="AA137" s="215">
        <f>Z137*K137</f>
        <v>0</v>
      </c>
      <c r="AR137" s="20" t="s">
        <v>158</v>
      </c>
      <c r="AT137" s="20" t="s">
        <v>154</v>
      </c>
      <c r="AU137" s="20" t="s">
        <v>131</v>
      </c>
      <c r="AY137" s="20" t="s">
        <v>152</v>
      </c>
      <c r="BE137" s="130">
        <f>IF(U137="základná",N137,0)</f>
        <v>0</v>
      </c>
      <c r="BF137" s="130">
        <f>IF(U137="znížená",N137,0)</f>
        <v>0</v>
      </c>
      <c r="BG137" s="130">
        <f>IF(U137="zákl. prenesená",N137,0)</f>
        <v>0</v>
      </c>
      <c r="BH137" s="130">
        <f>IF(U137="zníž. prenesená",N137,0)</f>
        <v>0</v>
      </c>
      <c r="BI137" s="130">
        <f>IF(U137="nulová",N137,0)</f>
        <v>0</v>
      </c>
      <c r="BJ137" s="20" t="s">
        <v>131</v>
      </c>
      <c r="BK137" s="216">
        <f>ROUND(L137*K137,3)</f>
        <v>0</v>
      </c>
      <c r="BL137" s="20" t="s">
        <v>158</v>
      </c>
      <c r="BM137" s="20" t="s">
        <v>164</v>
      </c>
    </row>
    <row r="138" s="1" customFormat="1" ht="38.25" customHeight="1">
      <c r="B138" s="171"/>
      <c r="C138" s="207" t="s">
        <v>165</v>
      </c>
      <c r="D138" s="207" t="s">
        <v>154</v>
      </c>
      <c r="E138" s="208" t="s">
        <v>166</v>
      </c>
      <c r="F138" s="209" t="s">
        <v>167</v>
      </c>
      <c r="G138" s="209"/>
      <c r="H138" s="209"/>
      <c r="I138" s="209"/>
      <c r="J138" s="210" t="s">
        <v>163</v>
      </c>
      <c r="K138" s="211">
        <v>46.094000000000001</v>
      </c>
      <c r="L138" s="212">
        <v>0</v>
      </c>
      <c r="M138" s="212"/>
      <c r="N138" s="211">
        <f>ROUND(L138*K138,3)</f>
        <v>0</v>
      </c>
      <c r="O138" s="211"/>
      <c r="P138" s="211"/>
      <c r="Q138" s="211"/>
      <c r="R138" s="175"/>
      <c r="T138" s="213" t="s">
        <v>5</v>
      </c>
      <c r="U138" s="54" t="s">
        <v>44</v>
      </c>
      <c r="V138" s="45"/>
      <c r="W138" s="214">
        <f>V138*K138</f>
        <v>0</v>
      </c>
      <c r="X138" s="214">
        <v>0.01899</v>
      </c>
      <c r="Y138" s="214">
        <f>X138*K138</f>
        <v>0.87532505999999999</v>
      </c>
      <c r="Z138" s="214">
        <v>0</v>
      </c>
      <c r="AA138" s="215">
        <f>Z138*K138</f>
        <v>0</v>
      </c>
      <c r="AR138" s="20" t="s">
        <v>158</v>
      </c>
      <c r="AT138" s="20" t="s">
        <v>154</v>
      </c>
      <c r="AU138" s="20" t="s">
        <v>131</v>
      </c>
      <c r="AY138" s="20" t="s">
        <v>152</v>
      </c>
      <c r="BE138" s="130">
        <f>IF(U138="základná",N138,0)</f>
        <v>0</v>
      </c>
      <c r="BF138" s="130">
        <f>IF(U138="znížená",N138,0)</f>
        <v>0</v>
      </c>
      <c r="BG138" s="130">
        <f>IF(U138="zákl. prenesená",N138,0)</f>
        <v>0</v>
      </c>
      <c r="BH138" s="130">
        <f>IF(U138="zníž. prenesená",N138,0)</f>
        <v>0</v>
      </c>
      <c r="BI138" s="130">
        <f>IF(U138="nulová",N138,0)</f>
        <v>0</v>
      </c>
      <c r="BJ138" s="20" t="s">
        <v>131</v>
      </c>
      <c r="BK138" s="216">
        <f>ROUND(L138*K138,3)</f>
        <v>0</v>
      </c>
      <c r="BL138" s="20" t="s">
        <v>158</v>
      </c>
      <c r="BM138" s="20" t="s">
        <v>168</v>
      </c>
    </row>
    <row r="139" s="1" customFormat="1" ht="38.25" customHeight="1">
      <c r="B139" s="171"/>
      <c r="C139" s="207" t="s">
        <v>169</v>
      </c>
      <c r="D139" s="207" t="s">
        <v>154</v>
      </c>
      <c r="E139" s="208" t="s">
        <v>170</v>
      </c>
      <c r="F139" s="209" t="s">
        <v>171</v>
      </c>
      <c r="G139" s="209"/>
      <c r="H139" s="209"/>
      <c r="I139" s="209"/>
      <c r="J139" s="210" t="s">
        <v>163</v>
      </c>
      <c r="K139" s="211">
        <v>353.69999999999999</v>
      </c>
      <c r="L139" s="212">
        <v>0</v>
      </c>
      <c r="M139" s="212"/>
      <c r="N139" s="211">
        <f>ROUND(L139*K139,3)</f>
        <v>0</v>
      </c>
      <c r="O139" s="211"/>
      <c r="P139" s="211"/>
      <c r="Q139" s="211"/>
      <c r="R139" s="175"/>
      <c r="T139" s="213" t="s">
        <v>5</v>
      </c>
      <c r="U139" s="54" t="s">
        <v>44</v>
      </c>
      <c r="V139" s="45"/>
      <c r="W139" s="214">
        <f>V139*K139</f>
        <v>0</v>
      </c>
      <c r="X139" s="214">
        <v>0.0030500000000000002</v>
      </c>
      <c r="Y139" s="214">
        <f>X139*K139</f>
        <v>1.0787850000000001</v>
      </c>
      <c r="Z139" s="214">
        <v>0</v>
      </c>
      <c r="AA139" s="215">
        <f>Z139*K139</f>
        <v>0</v>
      </c>
      <c r="AR139" s="20" t="s">
        <v>158</v>
      </c>
      <c r="AT139" s="20" t="s">
        <v>154</v>
      </c>
      <c r="AU139" s="20" t="s">
        <v>131</v>
      </c>
      <c r="AY139" s="20" t="s">
        <v>152</v>
      </c>
      <c r="BE139" s="130">
        <f>IF(U139="základná",N139,0)</f>
        <v>0</v>
      </c>
      <c r="BF139" s="130">
        <f>IF(U139="znížená",N139,0)</f>
        <v>0</v>
      </c>
      <c r="BG139" s="130">
        <f>IF(U139="zákl. prenesená",N139,0)</f>
        <v>0</v>
      </c>
      <c r="BH139" s="130">
        <f>IF(U139="zníž. prenesená",N139,0)</f>
        <v>0</v>
      </c>
      <c r="BI139" s="130">
        <f>IF(U139="nulová",N139,0)</f>
        <v>0</v>
      </c>
      <c r="BJ139" s="20" t="s">
        <v>131</v>
      </c>
      <c r="BK139" s="216">
        <f>ROUND(L139*K139,3)</f>
        <v>0</v>
      </c>
      <c r="BL139" s="20" t="s">
        <v>158</v>
      </c>
      <c r="BM139" s="20" t="s">
        <v>172</v>
      </c>
    </row>
    <row r="140" s="1" customFormat="1" ht="38.25" customHeight="1">
      <c r="B140" s="171"/>
      <c r="C140" s="207" t="s">
        <v>173</v>
      </c>
      <c r="D140" s="207" t="s">
        <v>154</v>
      </c>
      <c r="E140" s="208" t="s">
        <v>174</v>
      </c>
      <c r="F140" s="209" t="s">
        <v>175</v>
      </c>
      <c r="G140" s="209"/>
      <c r="H140" s="209"/>
      <c r="I140" s="209"/>
      <c r="J140" s="210" t="s">
        <v>163</v>
      </c>
      <c r="K140" s="211">
        <v>353.69999999999999</v>
      </c>
      <c r="L140" s="212">
        <v>0</v>
      </c>
      <c r="M140" s="212"/>
      <c r="N140" s="211">
        <f>ROUND(L140*K140,3)</f>
        <v>0</v>
      </c>
      <c r="O140" s="211"/>
      <c r="P140" s="211"/>
      <c r="Q140" s="211"/>
      <c r="R140" s="175"/>
      <c r="T140" s="213" t="s">
        <v>5</v>
      </c>
      <c r="U140" s="54" t="s">
        <v>44</v>
      </c>
      <c r="V140" s="45"/>
      <c r="W140" s="214">
        <f>V140*K140</f>
        <v>0</v>
      </c>
      <c r="X140" s="214">
        <v>0.00017000000000000001</v>
      </c>
      <c r="Y140" s="214">
        <f>X140*K140</f>
        <v>0.060129000000000002</v>
      </c>
      <c r="Z140" s="214">
        <v>0</v>
      </c>
      <c r="AA140" s="215">
        <f>Z140*K140</f>
        <v>0</v>
      </c>
      <c r="AR140" s="20" t="s">
        <v>158</v>
      </c>
      <c r="AT140" s="20" t="s">
        <v>154</v>
      </c>
      <c r="AU140" s="20" t="s">
        <v>131</v>
      </c>
      <c r="AY140" s="20" t="s">
        <v>152</v>
      </c>
      <c r="BE140" s="130">
        <f>IF(U140="základná",N140,0)</f>
        <v>0</v>
      </c>
      <c r="BF140" s="130">
        <f>IF(U140="znížená",N140,0)</f>
        <v>0</v>
      </c>
      <c r="BG140" s="130">
        <f>IF(U140="zákl. prenesená",N140,0)</f>
        <v>0</v>
      </c>
      <c r="BH140" s="130">
        <f>IF(U140="zníž. prenesená",N140,0)</f>
        <v>0</v>
      </c>
      <c r="BI140" s="130">
        <f>IF(U140="nulová",N140,0)</f>
        <v>0</v>
      </c>
      <c r="BJ140" s="20" t="s">
        <v>131</v>
      </c>
      <c r="BK140" s="216">
        <f>ROUND(L140*K140,3)</f>
        <v>0</v>
      </c>
      <c r="BL140" s="20" t="s">
        <v>158</v>
      </c>
      <c r="BM140" s="20" t="s">
        <v>176</v>
      </c>
    </row>
    <row r="141" s="1" customFormat="1" ht="25.5" customHeight="1">
      <c r="B141" s="171"/>
      <c r="C141" s="207" t="s">
        <v>177</v>
      </c>
      <c r="D141" s="207" t="s">
        <v>154</v>
      </c>
      <c r="E141" s="208" t="s">
        <v>178</v>
      </c>
      <c r="F141" s="209" t="s">
        <v>179</v>
      </c>
      <c r="G141" s="209"/>
      <c r="H141" s="209"/>
      <c r="I141" s="209"/>
      <c r="J141" s="210" t="s">
        <v>163</v>
      </c>
      <c r="K141" s="211">
        <v>303.69999999999999</v>
      </c>
      <c r="L141" s="212">
        <v>0</v>
      </c>
      <c r="M141" s="212"/>
      <c r="N141" s="211">
        <f>ROUND(L141*K141,3)</f>
        <v>0</v>
      </c>
      <c r="O141" s="211"/>
      <c r="P141" s="211"/>
      <c r="Q141" s="211"/>
      <c r="R141" s="175"/>
      <c r="T141" s="213" t="s">
        <v>5</v>
      </c>
      <c r="U141" s="54" t="s">
        <v>44</v>
      </c>
      <c r="V141" s="45"/>
      <c r="W141" s="214">
        <f>V141*K141</f>
        <v>0</v>
      </c>
      <c r="X141" s="214">
        <v>0.038989999999999997</v>
      </c>
      <c r="Y141" s="214">
        <f>X141*K141</f>
        <v>11.841262999999998</v>
      </c>
      <c r="Z141" s="214">
        <v>0</v>
      </c>
      <c r="AA141" s="215">
        <f>Z141*K141</f>
        <v>0</v>
      </c>
      <c r="AR141" s="20" t="s">
        <v>158</v>
      </c>
      <c r="AT141" s="20" t="s">
        <v>154</v>
      </c>
      <c r="AU141" s="20" t="s">
        <v>131</v>
      </c>
      <c r="AY141" s="20" t="s">
        <v>152</v>
      </c>
      <c r="BE141" s="130">
        <f>IF(U141="základná",N141,0)</f>
        <v>0</v>
      </c>
      <c r="BF141" s="130">
        <f>IF(U141="znížená",N141,0)</f>
        <v>0</v>
      </c>
      <c r="BG141" s="130">
        <f>IF(U141="zákl. prenesená",N141,0)</f>
        <v>0</v>
      </c>
      <c r="BH141" s="130">
        <f>IF(U141="zníž. prenesená",N141,0)</f>
        <v>0</v>
      </c>
      <c r="BI141" s="130">
        <f>IF(U141="nulová",N141,0)</f>
        <v>0</v>
      </c>
      <c r="BJ141" s="20" t="s">
        <v>131</v>
      </c>
      <c r="BK141" s="216">
        <f>ROUND(L141*K141,3)</f>
        <v>0</v>
      </c>
      <c r="BL141" s="20" t="s">
        <v>158</v>
      </c>
      <c r="BM141" s="20" t="s">
        <v>180</v>
      </c>
    </row>
    <row r="142" s="1" customFormat="1" ht="25.5" customHeight="1">
      <c r="B142" s="171"/>
      <c r="C142" s="207" t="s">
        <v>181</v>
      </c>
      <c r="D142" s="207" t="s">
        <v>154</v>
      </c>
      <c r="E142" s="208" t="s">
        <v>182</v>
      </c>
      <c r="F142" s="209" t="s">
        <v>183</v>
      </c>
      <c r="G142" s="209"/>
      <c r="H142" s="209"/>
      <c r="I142" s="209"/>
      <c r="J142" s="210" t="s">
        <v>163</v>
      </c>
      <c r="K142" s="211">
        <v>50</v>
      </c>
      <c r="L142" s="212">
        <v>0</v>
      </c>
      <c r="M142" s="212"/>
      <c r="N142" s="211">
        <f>ROUND(L142*K142,3)</f>
        <v>0</v>
      </c>
      <c r="O142" s="211"/>
      <c r="P142" s="211"/>
      <c r="Q142" s="211"/>
      <c r="R142" s="175"/>
      <c r="T142" s="213" t="s">
        <v>5</v>
      </c>
      <c r="U142" s="54" t="s">
        <v>44</v>
      </c>
      <c r="V142" s="45"/>
      <c r="W142" s="214">
        <f>V142*K142</f>
        <v>0</v>
      </c>
      <c r="X142" s="214">
        <v>0.021049999999999999</v>
      </c>
      <c r="Y142" s="214">
        <f>X142*K142</f>
        <v>1.0525</v>
      </c>
      <c r="Z142" s="214">
        <v>0</v>
      </c>
      <c r="AA142" s="215">
        <f>Z142*K142</f>
        <v>0</v>
      </c>
      <c r="AR142" s="20" t="s">
        <v>158</v>
      </c>
      <c r="AT142" s="20" t="s">
        <v>154</v>
      </c>
      <c r="AU142" s="20" t="s">
        <v>131</v>
      </c>
      <c r="AY142" s="20" t="s">
        <v>152</v>
      </c>
      <c r="BE142" s="130">
        <f>IF(U142="základná",N142,0)</f>
        <v>0</v>
      </c>
      <c r="BF142" s="130">
        <f>IF(U142="znížená",N142,0)</f>
        <v>0</v>
      </c>
      <c r="BG142" s="130">
        <f>IF(U142="zákl. prenesená",N142,0)</f>
        <v>0</v>
      </c>
      <c r="BH142" s="130">
        <f>IF(U142="zníž. prenesená",N142,0)</f>
        <v>0</v>
      </c>
      <c r="BI142" s="130">
        <f>IF(U142="nulová",N142,0)</f>
        <v>0</v>
      </c>
      <c r="BJ142" s="20" t="s">
        <v>131</v>
      </c>
      <c r="BK142" s="216">
        <f>ROUND(L142*K142,3)</f>
        <v>0</v>
      </c>
      <c r="BL142" s="20" t="s">
        <v>158</v>
      </c>
      <c r="BM142" s="20" t="s">
        <v>184</v>
      </c>
    </row>
    <row r="143" s="1" customFormat="1" ht="25.5" customHeight="1">
      <c r="B143" s="171"/>
      <c r="C143" s="207" t="s">
        <v>185</v>
      </c>
      <c r="D143" s="207" t="s">
        <v>154</v>
      </c>
      <c r="E143" s="208" t="s">
        <v>186</v>
      </c>
      <c r="F143" s="209" t="s">
        <v>187</v>
      </c>
      <c r="G143" s="209"/>
      <c r="H143" s="209"/>
      <c r="I143" s="209"/>
      <c r="J143" s="210" t="s">
        <v>157</v>
      </c>
      <c r="K143" s="211">
        <v>23.045000000000002</v>
      </c>
      <c r="L143" s="212">
        <v>0</v>
      </c>
      <c r="M143" s="212"/>
      <c r="N143" s="211">
        <f>ROUND(L143*K143,3)</f>
        <v>0</v>
      </c>
      <c r="O143" s="211"/>
      <c r="P143" s="211"/>
      <c r="Q143" s="211"/>
      <c r="R143" s="175"/>
      <c r="T143" s="213" t="s">
        <v>5</v>
      </c>
      <c r="U143" s="54" t="s">
        <v>44</v>
      </c>
      <c r="V143" s="45"/>
      <c r="W143" s="214">
        <f>V143*K143</f>
        <v>0</v>
      </c>
      <c r="X143" s="214">
        <v>2.23543</v>
      </c>
      <c r="Y143" s="214">
        <f>X143*K143</f>
        <v>51.515484350000001</v>
      </c>
      <c r="Z143" s="214">
        <v>0</v>
      </c>
      <c r="AA143" s="215">
        <f>Z143*K143</f>
        <v>0</v>
      </c>
      <c r="AR143" s="20" t="s">
        <v>158</v>
      </c>
      <c r="AT143" s="20" t="s">
        <v>154</v>
      </c>
      <c r="AU143" s="20" t="s">
        <v>131</v>
      </c>
      <c r="AY143" s="20" t="s">
        <v>152</v>
      </c>
      <c r="BE143" s="130">
        <f>IF(U143="základná",N143,0)</f>
        <v>0</v>
      </c>
      <c r="BF143" s="130">
        <f>IF(U143="znížená",N143,0)</f>
        <v>0</v>
      </c>
      <c r="BG143" s="130">
        <f>IF(U143="zákl. prenesená",N143,0)</f>
        <v>0</v>
      </c>
      <c r="BH143" s="130">
        <f>IF(U143="zníž. prenesená",N143,0)</f>
        <v>0</v>
      </c>
      <c r="BI143" s="130">
        <f>IF(U143="nulová",N143,0)</f>
        <v>0</v>
      </c>
      <c r="BJ143" s="20" t="s">
        <v>131</v>
      </c>
      <c r="BK143" s="216">
        <f>ROUND(L143*K143,3)</f>
        <v>0</v>
      </c>
      <c r="BL143" s="20" t="s">
        <v>158</v>
      </c>
      <c r="BM143" s="20" t="s">
        <v>188</v>
      </c>
    </row>
    <row r="144" s="1" customFormat="1" ht="38.25" customHeight="1">
      <c r="B144" s="171"/>
      <c r="C144" s="207" t="s">
        <v>189</v>
      </c>
      <c r="D144" s="207" t="s">
        <v>154</v>
      </c>
      <c r="E144" s="208" t="s">
        <v>190</v>
      </c>
      <c r="F144" s="209" t="s">
        <v>191</v>
      </c>
      <c r="G144" s="209"/>
      <c r="H144" s="209"/>
      <c r="I144" s="209"/>
      <c r="J144" s="210" t="s">
        <v>163</v>
      </c>
      <c r="K144" s="211">
        <v>53.07</v>
      </c>
      <c r="L144" s="212">
        <v>0</v>
      </c>
      <c r="M144" s="212"/>
      <c r="N144" s="211">
        <f>ROUND(L144*K144,3)</f>
        <v>0</v>
      </c>
      <c r="O144" s="211"/>
      <c r="P144" s="211"/>
      <c r="Q144" s="211"/>
      <c r="R144" s="175"/>
      <c r="T144" s="213" t="s">
        <v>5</v>
      </c>
      <c r="U144" s="54" t="s">
        <v>44</v>
      </c>
      <c r="V144" s="45"/>
      <c r="W144" s="214">
        <f>V144*K144</f>
        <v>0</v>
      </c>
      <c r="X144" s="214">
        <v>0.065140000000000003</v>
      </c>
      <c r="Y144" s="214">
        <f>X144*K144</f>
        <v>3.4569798</v>
      </c>
      <c r="Z144" s="214">
        <v>0</v>
      </c>
      <c r="AA144" s="215">
        <f>Z144*K144</f>
        <v>0</v>
      </c>
      <c r="AR144" s="20" t="s">
        <v>158</v>
      </c>
      <c r="AT144" s="20" t="s">
        <v>154</v>
      </c>
      <c r="AU144" s="20" t="s">
        <v>131</v>
      </c>
      <c r="AY144" s="20" t="s">
        <v>152</v>
      </c>
      <c r="BE144" s="130">
        <f>IF(U144="základná",N144,0)</f>
        <v>0</v>
      </c>
      <c r="BF144" s="130">
        <f>IF(U144="znížená",N144,0)</f>
        <v>0</v>
      </c>
      <c r="BG144" s="130">
        <f>IF(U144="zákl. prenesená",N144,0)</f>
        <v>0</v>
      </c>
      <c r="BH144" s="130">
        <f>IF(U144="zníž. prenesená",N144,0)</f>
        <v>0</v>
      </c>
      <c r="BI144" s="130">
        <f>IF(U144="nulová",N144,0)</f>
        <v>0</v>
      </c>
      <c r="BJ144" s="20" t="s">
        <v>131</v>
      </c>
      <c r="BK144" s="216">
        <f>ROUND(L144*K144,3)</f>
        <v>0</v>
      </c>
      <c r="BL144" s="20" t="s">
        <v>158</v>
      </c>
      <c r="BM144" s="20" t="s">
        <v>192</v>
      </c>
    </row>
    <row r="145" s="9" customFormat="1" ht="29.88" customHeight="1">
      <c r="B145" s="193"/>
      <c r="C145" s="194"/>
      <c r="D145" s="204" t="s">
        <v>114</v>
      </c>
      <c r="E145" s="204"/>
      <c r="F145" s="204"/>
      <c r="G145" s="204"/>
      <c r="H145" s="204"/>
      <c r="I145" s="204"/>
      <c r="J145" s="204"/>
      <c r="K145" s="204"/>
      <c r="L145" s="204"/>
      <c r="M145" s="204"/>
      <c r="N145" s="217">
        <f>BK145</f>
        <v>0</v>
      </c>
      <c r="O145" s="218"/>
      <c r="P145" s="218"/>
      <c r="Q145" s="218"/>
      <c r="R145" s="197"/>
      <c r="T145" s="198"/>
      <c r="U145" s="194"/>
      <c r="V145" s="194"/>
      <c r="W145" s="199">
        <f>SUM(W146:W153)</f>
        <v>0</v>
      </c>
      <c r="X145" s="194"/>
      <c r="Y145" s="199">
        <f>SUM(Y146:Y153)</f>
        <v>13.621473300000002</v>
      </c>
      <c r="Z145" s="194"/>
      <c r="AA145" s="200">
        <f>SUM(AA146:AA153)</f>
        <v>0</v>
      </c>
      <c r="AR145" s="201" t="s">
        <v>85</v>
      </c>
      <c r="AT145" s="202" t="s">
        <v>76</v>
      </c>
      <c r="AU145" s="202" t="s">
        <v>85</v>
      </c>
      <c r="AY145" s="201" t="s">
        <v>152</v>
      </c>
      <c r="BK145" s="203">
        <f>SUM(BK146:BK153)</f>
        <v>0</v>
      </c>
    </row>
    <row r="146" s="1" customFormat="1" ht="38.25" customHeight="1">
      <c r="B146" s="171"/>
      <c r="C146" s="207" t="s">
        <v>193</v>
      </c>
      <c r="D146" s="207" t="s">
        <v>154</v>
      </c>
      <c r="E146" s="208" t="s">
        <v>194</v>
      </c>
      <c r="F146" s="209" t="s">
        <v>195</v>
      </c>
      <c r="G146" s="209"/>
      <c r="H146" s="209"/>
      <c r="I146" s="209"/>
      <c r="J146" s="210" t="s">
        <v>163</v>
      </c>
      <c r="K146" s="211">
        <v>768.61000000000001</v>
      </c>
      <c r="L146" s="212">
        <v>0</v>
      </c>
      <c r="M146" s="212"/>
      <c r="N146" s="211">
        <f>ROUND(L146*K146,3)</f>
        <v>0</v>
      </c>
      <c r="O146" s="211"/>
      <c r="P146" s="211"/>
      <c r="Q146" s="211"/>
      <c r="R146" s="175"/>
      <c r="T146" s="213" t="s">
        <v>5</v>
      </c>
      <c r="U146" s="54" t="s">
        <v>44</v>
      </c>
      <c r="V146" s="45"/>
      <c r="W146" s="214">
        <f>V146*K146</f>
        <v>0</v>
      </c>
      <c r="X146" s="214">
        <v>0.01653</v>
      </c>
      <c r="Y146" s="214">
        <f>X146*K146</f>
        <v>12.7051233</v>
      </c>
      <c r="Z146" s="214">
        <v>0</v>
      </c>
      <c r="AA146" s="215">
        <f>Z146*K146</f>
        <v>0</v>
      </c>
      <c r="AR146" s="20" t="s">
        <v>158</v>
      </c>
      <c r="AT146" s="20" t="s">
        <v>154</v>
      </c>
      <c r="AU146" s="20" t="s">
        <v>131</v>
      </c>
      <c r="AY146" s="20" t="s">
        <v>152</v>
      </c>
      <c r="BE146" s="130">
        <f>IF(U146="základná",N146,0)</f>
        <v>0</v>
      </c>
      <c r="BF146" s="130">
        <f>IF(U146="znížená",N146,0)</f>
        <v>0</v>
      </c>
      <c r="BG146" s="130">
        <f>IF(U146="zákl. prenesená",N146,0)</f>
        <v>0</v>
      </c>
      <c r="BH146" s="130">
        <f>IF(U146="zníž. prenesená",N146,0)</f>
        <v>0</v>
      </c>
      <c r="BI146" s="130">
        <f>IF(U146="nulová",N146,0)</f>
        <v>0</v>
      </c>
      <c r="BJ146" s="20" t="s">
        <v>131</v>
      </c>
      <c r="BK146" s="216">
        <f>ROUND(L146*K146,3)</f>
        <v>0</v>
      </c>
      <c r="BL146" s="20" t="s">
        <v>158</v>
      </c>
      <c r="BM146" s="20" t="s">
        <v>196</v>
      </c>
    </row>
    <row r="147" s="1" customFormat="1" ht="38.25" customHeight="1">
      <c r="B147" s="171"/>
      <c r="C147" s="207" t="s">
        <v>197</v>
      </c>
      <c r="D147" s="207" t="s">
        <v>154</v>
      </c>
      <c r="E147" s="208" t="s">
        <v>198</v>
      </c>
      <c r="F147" s="209" t="s">
        <v>199</v>
      </c>
      <c r="G147" s="209"/>
      <c r="H147" s="209"/>
      <c r="I147" s="209"/>
      <c r="J147" s="210" t="s">
        <v>163</v>
      </c>
      <c r="K147" s="211">
        <v>768.61000000000001</v>
      </c>
      <c r="L147" s="212">
        <v>0</v>
      </c>
      <c r="M147" s="212"/>
      <c r="N147" s="211">
        <f>ROUND(L147*K147,3)</f>
        <v>0</v>
      </c>
      <c r="O147" s="211"/>
      <c r="P147" s="211"/>
      <c r="Q147" s="211"/>
      <c r="R147" s="175"/>
      <c r="T147" s="213" t="s">
        <v>5</v>
      </c>
      <c r="U147" s="54" t="s">
        <v>44</v>
      </c>
      <c r="V147" s="45"/>
      <c r="W147" s="214">
        <f>V147*K147</f>
        <v>0</v>
      </c>
      <c r="X147" s="214">
        <v>0</v>
      </c>
      <c r="Y147" s="214">
        <f>X147*K147</f>
        <v>0</v>
      </c>
      <c r="Z147" s="214">
        <v>0</v>
      </c>
      <c r="AA147" s="215">
        <f>Z147*K147</f>
        <v>0</v>
      </c>
      <c r="AR147" s="20" t="s">
        <v>158</v>
      </c>
      <c r="AT147" s="20" t="s">
        <v>154</v>
      </c>
      <c r="AU147" s="20" t="s">
        <v>131</v>
      </c>
      <c r="AY147" s="20" t="s">
        <v>152</v>
      </c>
      <c r="BE147" s="130">
        <f>IF(U147="základná",N147,0)</f>
        <v>0</v>
      </c>
      <c r="BF147" s="130">
        <f>IF(U147="znížená",N147,0)</f>
        <v>0</v>
      </c>
      <c r="BG147" s="130">
        <f>IF(U147="zákl. prenesená",N147,0)</f>
        <v>0</v>
      </c>
      <c r="BH147" s="130">
        <f>IF(U147="zníž. prenesená",N147,0)</f>
        <v>0</v>
      </c>
      <c r="BI147" s="130">
        <f>IF(U147="nulová",N147,0)</f>
        <v>0</v>
      </c>
      <c r="BJ147" s="20" t="s">
        <v>131</v>
      </c>
      <c r="BK147" s="216">
        <f>ROUND(L147*K147,3)</f>
        <v>0</v>
      </c>
      <c r="BL147" s="20" t="s">
        <v>158</v>
      </c>
      <c r="BM147" s="20" t="s">
        <v>200</v>
      </c>
    </row>
    <row r="148" s="1" customFormat="1" ht="51" customHeight="1">
      <c r="B148" s="171"/>
      <c r="C148" s="207" t="s">
        <v>201</v>
      </c>
      <c r="D148" s="207" t="s">
        <v>154</v>
      </c>
      <c r="E148" s="208" t="s">
        <v>202</v>
      </c>
      <c r="F148" s="209" t="s">
        <v>203</v>
      </c>
      <c r="G148" s="209"/>
      <c r="H148" s="209"/>
      <c r="I148" s="209"/>
      <c r="J148" s="210" t="s">
        <v>163</v>
      </c>
      <c r="K148" s="211">
        <v>768.61000000000001</v>
      </c>
      <c r="L148" s="212">
        <v>0</v>
      </c>
      <c r="M148" s="212"/>
      <c r="N148" s="211">
        <f>ROUND(L148*K148,3)</f>
        <v>0</v>
      </c>
      <c r="O148" s="211"/>
      <c r="P148" s="211"/>
      <c r="Q148" s="211"/>
      <c r="R148" s="175"/>
      <c r="T148" s="213" t="s">
        <v>5</v>
      </c>
      <c r="U148" s="54" t="s">
        <v>44</v>
      </c>
      <c r="V148" s="45"/>
      <c r="W148" s="214">
        <f>V148*K148</f>
        <v>0</v>
      </c>
      <c r="X148" s="214">
        <v>0</v>
      </c>
      <c r="Y148" s="214">
        <f>X148*K148</f>
        <v>0</v>
      </c>
      <c r="Z148" s="214">
        <v>0</v>
      </c>
      <c r="AA148" s="215">
        <f>Z148*K148</f>
        <v>0</v>
      </c>
      <c r="AR148" s="20" t="s">
        <v>158</v>
      </c>
      <c r="AT148" s="20" t="s">
        <v>154</v>
      </c>
      <c r="AU148" s="20" t="s">
        <v>131</v>
      </c>
      <c r="AY148" s="20" t="s">
        <v>152</v>
      </c>
      <c r="BE148" s="130">
        <f>IF(U148="základná",N148,0)</f>
        <v>0</v>
      </c>
      <c r="BF148" s="130">
        <f>IF(U148="znížená",N148,0)</f>
        <v>0</v>
      </c>
      <c r="BG148" s="130">
        <f>IF(U148="zákl. prenesená",N148,0)</f>
        <v>0</v>
      </c>
      <c r="BH148" s="130">
        <f>IF(U148="zníž. prenesená",N148,0)</f>
        <v>0</v>
      </c>
      <c r="BI148" s="130">
        <f>IF(U148="nulová",N148,0)</f>
        <v>0</v>
      </c>
      <c r="BJ148" s="20" t="s">
        <v>131</v>
      </c>
      <c r="BK148" s="216">
        <f>ROUND(L148*K148,3)</f>
        <v>0</v>
      </c>
      <c r="BL148" s="20" t="s">
        <v>158</v>
      </c>
      <c r="BM148" s="20" t="s">
        <v>204</v>
      </c>
    </row>
    <row r="149" s="1" customFormat="1" ht="25.5" customHeight="1">
      <c r="B149" s="171"/>
      <c r="C149" s="207" t="s">
        <v>205</v>
      </c>
      <c r="D149" s="207" t="s">
        <v>154</v>
      </c>
      <c r="E149" s="208" t="s">
        <v>206</v>
      </c>
      <c r="F149" s="209" t="s">
        <v>207</v>
      </c>
      <c r="G149" s="209"/>
      <c r="H149" s="209"/>
      <c r="I149" s="209"/>
      <c r="J149" s="210" t="s">
        <v>163</v>
      </c>
      <c r="K149" s="211">
        <v>443</v>
      </c>
      <c r="L149" s="212">
        <v>0</v>
      </c>
      <c r="M149" s="212"/>
      <c r="N149" s="211">
        <f>ROUND(L149*K149,3)</f>
        <v>0</v>
      </c>
      <c r="O149" s="211"/>
      <c r="P149" s="211"/>
      <c r="Q149" s="211"/>
      <c r="R149" s="175"/>
      <c r="T149" s="213" t="s">
        <v>5</v>
      </c>
      <c r="U149" s="54" t="s">
        <v>44</v>
      </c>
      <c r="V149" s="45"/>
      <c r="W149" s="214">
        <f>V149*K149</f>
        <v>0</v>
      </c>
      <c r="X149" s="214">
        <v>0.0015299999999999999</v>
      </c>
      <c r="Y149" s="214">
        <f>X149*K149</f>
        <v>0.67779</v>
      </c>
      <c r="Z149" s="214">
        <v>0</v>
      </c>
      <c r="AA149" s="215">
        <f>Z149*K149</f>
        <v>0</v>
      </c>
      <c r="AR149" s="20" t="s">
        <v>158</v>
      </c>
      <c r="AT149" s="20" t="s">
        <v>154</v>
      </c>
      <c r="AU149" s="20" t="s">
        <v>131</v>
      </c>
      <c r="AY149" s="20" t="s">
        <v>152</v>
      </c>
      <c r="BE149" s="130">
        <f>IF(U149="základná",N149,0)</f>
        <v>0</v>
      </c>
      <c r="BF149" s="130">
        <f>IF(U149="znížená",N149,0)</f>
        <v>0</v>
      </c>
      <c r="BG149" s="130">
        <f>IF(U149="zákl. prenesená",N149,0)</f>
        <v>0</v>
      </c>
      <c r="BH149" s="130">
        <f>IF(U149="zníž. prenesená",N149,0)</f>
        <v>0</v>
      </c>
      <c r="BI149" s="130">
        <f>IF(U149="nulová",N149,0)</f>
        <v>0</v>
      </c>
      <c r="BJ149" s="20" t="s">
        <v>131</v>
      </c>
      <c r="BK149" s="216">
        <f>ROUND(L149*K149,3)</f>
        <v>0</v>
      </c>
      <c r="BL149" s="20" t="s">
        <v>158</v>
      </c>
      <c r="BM149" s="20" t="s">
        <v>208</v>
      </c>
    </row>
    <row r="150" s="1" customFormat="1" ht="25.5" customHeight="1">
      <c r="B150" s="171"/>
      <c r="C150" s="207" t="s">
        <v>209</v>
      </c>
      <c r="D150" s="207" t="s">
        <v>154</v>
      </c>
      <c r="E150" s="208" t="s">
        <v>210</v>
      </c>
      <c r="F150" s="209" t="s">
        <v>211</v>
      </c>
      <c r="G150" s="209"/>
      <c r="H150" s="209"/>
      <c r="I150" s="209"/>
      <c r="J150" s="210" t="s">
        <v>212</v>
      </c>
      <c r="K150" s="211">
        <v>107</v>
      </c>
      <c r="L150" s="212">
        <v>0</v>
      </c>
      <c r="M150" s="212"/>
      <c r="N150" s="211">
        <f>ROUND(L150*K150,3)</f>
        <v>0</v>
      </c>
      <c r="O150" s="211"/>
      <c r="P150" s="211"/>
      <c r="Q150" s="211"/>
      <c r="R150" s="175"/>
      <c r="T150" s="213" t="s">
        <v>5</v>
      </c>
      <c r="U150" s="54" t="s">
        <v>44</v>
      </c>
      <c r="V150" s="45"/>
      <c r="W150" s="214">
        <f>V150*K150</f>
        <v>0</v>
      </c>
      <c r="X150" s="214">
        <v>0.00114</v>
      </c>
      <c r="Y150" s="214">
        <f>X150*K150</f>
        <v>0.12197999999999999</v>
      </c>
      <c r="Z150" s="214">
        <v>0</v>
      </c>
      <c r="AA150" s="215">
        <f>Z150*K150</f>
        <v>0</v>
      </c>
      <c r="AR150" s="20" t="s">
        <v>158</v>
      </c>
      <c r="AT150" s="20" t="s">
        <v>154</v>
      </c>
      <c r="AU150" s="20" t="s">
        <v>131</v>
      </c>
      <c r="AY150" s="20" t="s">
        <v>152</v>
      </c>
      <c r="BE150" s="130">
        <f>IF(U150="základná",N150,0)</f>
        <v>0</v>
      </c>
      <c r="BF150" s="130">
        <f>IF(U150="znížená",N150,0)</f>
        <v>0</v>
      </c>
      <c r="BG150" s="130">
        <f>IF(U150="zákl. prenesená",N150,0)</f>
        <v>0</v>
      </c>
      <c r="BH150" s="130">
        <f>IF(U150="zníž. prenesená",N150,0)</f>
        <v>0</v>
      </c>
      <c r="BI150" s="130">
        <f>IF(U150="nulová",N150,0)</f>
        <v>0</v>
      </c>
      <c r="BJ150" s="20" t="s">
        <v>131</v>
      </c>
      <c r="BK150" s="216">
        <f>ROUND(L150*K150,3)</f>
        <v>0</v>
      </c>
      <c r="BL150" s="20" t="s">
        <v>158</v>
      </c>
      <c r="BM150" s="20" t="s">
        <v>213</v>
      </c>
    </row>
    <row r="151" s="1" customFormat="1" ht="16.5" customHeight="1">
      <c r="B151" s="171"/>
      <c r="C151" s="207" t="s">
        <v>214</v>
      </c>
      <c r="D151" s="207" t="s">
        <v>154</v>
      </c>
      <c r="E151" s="208" t="s">
        <v>215</v>
      </c>
      <c r="F151" s="209" t="s">
        <v>216</v>
      </c>
      <c r="G151" s="209"/>
      <c r="H151" s="209"/>
      <c r="I151" s="209"/>
      <c r="J151" s="210" t="s">
        <v>212</v>
      </c>
      <c r="K151" s="211">
        <v>59</v>
      </c>
      <c r="L151" s="212">
        <v>0</v>
      </c>
      <c r="M151" s="212"/>
      <c r="N151" s="211">
        <f>ROUND(L151*K151,3)</f>
        <v>0</v>
      </c>
      <c r="O151" s="211"/>
      <c r="P151" s="211"/>
      <c r="Q151" s="211"/>
      <c r="R151" s="175"/>
      <c r="T151" s="213" t="s">
        <v>5</v>
      </c>
      <c r="U151" s="54" t="s">
        <v>44</v>
      </c>
      <c r="V151" s="45"/>
      <c r="W151" s="214">
        <f>V151*K151</f>
        <v>0</v>
      </c>
      <c r="X151" s="214">
        <v>0.00087000000000000001</v>
      </c>
      <c r="Y151" s="214">
        <f>X151*K151</f>
        <v>0.051330000000000001</v>
      </c>
      <c r="Z151" s="214">
        <v>0</v>
      </c>
      <c r="AA151" s="215">
        <f>Z151*K151</f>
        <v>0</v>
      </c>
      <c r="AR151" s="20" t="s">
        <v>158</v>
      </c>
      <c r="AT151" s="20" t="s">
        <v>154</v>
      </c>
      <c r="AU151" s="20" t="s">
        <v>131</v>
      </c>
      <c r="AY151" s="20" t="s">
        <v>152</v>
      </c>
      <c r="BE151" s="130">
        <f>IF(U151="základná",N151,0)</f>
        <v>0</v>
      </c>
      <c r="BF151" s="130">
        <f>IF(U151="znížená",N151,0)</f>
        <v>0</v>
      </c>
      <c r="BG151" s="130">
        <f>IF(U151="zákl. prenesená",N151,0)</f>
        <v>0</v>
      </c>
      <c r="BH151" s="130">
        <f>IF(U151="zníž. prenesená",N151,0)</f>
        <v>0</v>
      </c>
      <c r="BI151" s="130">
        <f>IF(U151="nulová",N151,0)</f>
        <v>0</v>
      </c>
      <c r="BJ151" s="20" t="s">
        <v>131</v>
      </c>
      <c r="BK151" s="216">
        <f>ROUND(L151*K151,3)</f>
        <v>0</v>
      </c>
      <c r="BL151" s="20" t="s">
        <v>158</v>
      </c>
      <c r="BM151" s="20" t="s">
        <v>217</v>
      </c>
    </row>
    <row r="152" s="1" customFormat="1" ht="25.5" customHeight="1">
      <c r="B152" s="171"/>
      <c r="C152" s="207" t="s">
        <v>218</v>
      </c>
      <c r="D152" s="207" t="s">
        <v>154</v>
      </c>
      <c r="E152" s="208" t="s">
        <v>219</v>
      </c>
      <c r="F152" s="209" t="s">
        <v>220</v>
      </c>
      <c r="G152" s="209"/>
      <c r="H152" s="209"/>
      <c r="I152" s="209"/>
      <c r="J152" s="210" t="s">
        <v>212</v>
      </c>
      <c r="K152" s="211">
        <v>45</v>
      </c>
      <c r="L152" s="212">
        <v>0</v>
      </c>
      <c r="M152" s="212"/>
      <c r="N152" s="211">
        <f>ROUND(L152*K152,3)</f>
        <v>0</v>
      </c>
      <c r="O152" s="211"/>
      <c r="P152" s="211"/>
      <c r="Q152" s="211"/>
      <c r="R152" s="175"/>
      <c r="T152" s="213" t="s">
        <v>5</v>
      </c>
      <c r="U152" s="54" t="s">
        <v>44</v>
      </c>
      <c r="V152" s="45"/>
      <c r="W152" s="214">
        <f>V152*K152</f>
        <v>0</v>
      </c>
      <c r="X152" s="214">
        <v>0.00088999999999999995</v>
      </c>
      <c r="Y152" s="214">
        <f>X152*K152</f>
        <v>0.040049999999999995</v>
      </c>
      <c r="Z152" s="214">
        <v>0</v>
      </c>
      <c r="AA152" s="215">
        <f>Z152*K152</f>
        <v>0</v>
      </c>
      <c r="AR152" s="20" t="s">
        <v>158</v>
      </c>
      <c r="AT152" s="20" t="s">
        <v>154</v>
      </c>
      <c r="AU152" s="20" t="s">
        <v>131</v>
      </c>
      <c r="AY152" s="20" t="s">
        <v>152</v>
      </c>
      <c r="BE152" s="130">
        <f>IF(U152="základná",N152,0)</f>
        <v>0</v>
      </c>
      <c r="BF152" s="130">
        <f>IF(U152="znížená",N152,0)</f>
        <v>0</v>
      </c>
      <c r="BG152" s="130">
        <f>IF(U152="zákl. prenesená",N152,0)</f>
        <v>0</v>
      </c>
      <c r="BH152" s="130">
        <f>IF(U152="zníž. prenesená",N152,0)</f>
        <v>0</v>
      </c>
      <c r="BI152" s="130">
        <f>IF(U152="nulová",N152,0)</f>
        <v>0</v>
      </c>
      <c r="BJ152" s="20" t="s">
        <v>131</v>
      </c>
      <c r="BK152" s="216">
        <f>ROUND(L152*K152,3)</f>
        <v>0</v>
      </c>
      <c r="BL152" s="20" t="s">
        <v>158</v>
      </c>
      <c r="BM152" s="20" t="s">
        <v>221</v>
      </c>
    </row>
    <row r="153" s="1" customFormat="1" ht="38.25" customHeight="1">
      <c r="B153" s="171"/>
      <c r="C153" s="207" t="s">
        <v>222</v>
      </c>
      <c r="D153" s="207" t="s">
        <v>154</v>
      </c>
      <c r="E153" s="208" t="s">
        <v>223</v>
      </c>
      <c r="F153" s="209" t="s">
        <v>224</v>
      </c>
      <c r="G153" s="209"/>
      <c r="H153" s="209"/>
      <c r="I153" s="209"/>
      <c r="J153" s="210" t="s">
        <v>212</v>
      </c>
      <c r="K153" s="211">
        <v>28</v>
      </c>
      <c r="L153" s="212">
        <v>0</v>
      </c>
      <c r="M153" s="212"/>
      <c r="N153" s="211">
        <f>ROUND(L153*K153,3)</f>
        <v>0</v>
      </c>
      <c r="O153" s="211"/>
      <c r="P153" s="211"/>
      <c r="Q153" s="211"/>
      <c r="R153" s="175"/>
      <c r="T153" s="213" t="s">
        <v>5</v>
      </c>
      <c r="U153" s="54" t="s">
        <v>44</v>
      </c>
      <c r="V153" s="45"/>
      <c r="W153" s="214">
        <f>V153*K153</f>
        <v>0</v>
      </c>
      <c r="X153" s="214">
        <v>0.00089999999999999998</v>
      </c>
      <c r="Y153" s="214">
        <f>X153*K153</f>
        <v>0.0252</v>
      </c>
      <c r="Z153" s="214">
        <v>0</v>
      </c>
      <c r="AA153" s="215">
        <f>Z153*K153</f>
        <v>0</v>
      </c>
      <c r="AR153" s="20" t="s">
        <v>158</v>
      </c>
      <c r="AT153" s="20" t="s">
        <v>154</v>
      </c>
      <c r="AU153" s="20" t="s">
        <v>131</v>
      </c>
      <c r="AY153" s="20" t="s">
        <v>152</v>
      </c>
      <c r="BE153" s="130">
        <f>IF(U153="základná",N153,0)</f>
        <v>0</v>
      </c>
      <c r="BF153" s="130">
        <f>IF(U153="znížená",N153,0)</f>
        <v>0</v>
      </c>
      <c r="BG153" s="130">
        <f>IF(U153="zákl. prenesená",N153,0)</f>
        <v>0</v>
      </c>
      <c r="BH153" s="130">
        <f>IF(U153="zníž. prenesená",N153,0)</f>
        <v>0</v>
      </c>
      <c r="BI153" s="130">
        <f>IF(U153="nulová",N153,0)</f>
        <v>0</v>
      </c>
      <c r="BJ153" s="20" t="s">
        <v>131</v>
      </c>
      <c r="BK153" s="216">
        <f>ROUND(L153*K153,3)</f>
        <v>0</v>
      </c>
      <c r="BL153" s="20" t="s">
        <v>158</v>
      </c>
      <c r="BM153" s="20" t="s">
        <v>225</v>
      </c>
    </row>
    <row r="154" s="9" customFormat="1" ht="29.88" customHeight="1">
      <c r="B154" s="193"/>
      <c r="C154" s="194"/>
      <c r="D154" s="204" t="s">
        <v>115</v>
      </c>
      <c r="E154" s="204"/>
      <c r="F154" s="204"/>
      <c r="G154" s="204"/>
      <c r="H154" s="204"/>
      <c r="I154" s="204"/>
      <c r="J154" s="204"/>
      <c r="K154" s="204"/>
      <c r="L154" s="204"/>
      <c r="M154" s="204"/>
      <c r="N154" s="217">
        <f>BK154</f>
        <v>0</v>
      </c>
      <c r="O154" s="218"/>
      <c r="P154" s="218"/>
      <c r="Q154" s="218"/>
      <c r="R154" s="197"/>
      <c r="T154" s="198"/>
      <c r="U154" s="194"/>
      <c r="V154" s="194"/>
      <c r="W154" s="199">
        <f>W155</f>
        <v>0</v>
      </c>
      <c r="X154" s="194"/>
      <c r="Y154" s="199">
        <f>Y155</f>
        <v>0</v>
      </c>
      <c r="Z154" s="194"/>
      <c r="AA154" s="200">
        <f>AA155</f>
        <v>0</v>
      </c>
      <c r="AR154" s="201" t="s">
        <v>85</v>
      </c>
      <c r="AT154" s="202" t="s">
        <v>76</v>
      </c>
      <c r="AU154" s="202" t="s">
        <v>85</v>
      </c>
      <c r="AY154" s="201" t="s">
        <v>152</v>
      </c>
      <c r="BK154" s="203">
        <f>BK155</f>
        <v>0</v>
      </c>
    </row>
    <row r="155" s="1" customFormat="1" ht="38.25" customHeight="1">
      <c r="B155" s="171"/>
      <c r="C155" s="207" t="s">
        <v>226</v>
      </c>
      <c r="D155" s="207" t="s">
        <v>154</v>
      </c>
      <c r="E155" s="208" t="s">
        <v>227</v>
      </c>
      <c r="F155" s="209" t="s">
        <v>228</v>
      </c>
      <c r="G155" s="209"/>
      <c r="H155" s="209"/>
      <c r="I155" s="209"/>
      <c r="J155" s="210" t="s">
        <v>229</v>
      </c>
      <c r="K155" s="211">
        <v>96.899000000000001</v>
      </c>
      <c r="L155" s="212">
        <v>0</v>
      </c>
      <c r="M155" s="212"/>
      <c r="N155" s="211">
        <f>ROUND(L155*K155,3)</f>
        <v>0</v>
      </c>
      <c r="O155" s="211"/>
      <c r="P155" s="211"/>
      <c r="Q155" s="211"/>
      <c r="R155" s="175"/>
      <c r="T155" s="213" t="s">
        <v>5</v>
      </c>
      <c r="U155" s="54" t="s">
        <v>44</v>
      </c>
      <c r="V155" s="45"/>
      <c r="W155" s="214">
        <f>V155*K155</f>
        <v>0</v>
      </c>
      <c r="X155" s="214">
        <v>0</v>
      </c>
      <c r="Y155" s="214">
        <f>X155*K155</f>
        <v>0</v>
      </c>
      <c r="Z155" s="214">
        <v>0</v>
      </c>
      <c r="AA155" s="215">
        <f>Z155*K155</f>
        <v>0</v>
      </c>
      <c r="AR155" s="20" t="s">
        <v>158</v>
      </c>
      <c r="AT155" s="20" t="s">
        <v>154</v>
      </c>
      <c r="AU155" s="20" t="s">
        <v>131</v>
      </c>
      <c r="AY155" s="20" t="s">
        <v>152</v>
      </c>
      <c r="BE155" s="130">
        <f>IF(U155="základná",N155,0)</f>
        <v>0</v>
      </c>
      <c r="BF155" s="130">
        <f>IF(U155="znížená",N155,0)</f>
        <v>0</v>
      </c>
      <c r="BG155" s="130">
        <f>IF(U155="zákl. prenesená",N155,0)</f>
        <v>0</v>
      </c>
      <c r="BH155" s="130">
        <f>IF(U155="zníž. prenesená",N155,0)</f>
        <v>0</v>
      </c>
      <c r="BI155" s="130">
        <f>IF(U155="nulová",N155,0)</f>
        <v>0</v>
      </c>
      <c r="BJ155" s="20" t="s">
        <v>131</v>
      </c>
      <c r="BK155" s="216">
        <f>ROUND(L155*K155,3)</f>
        <v>0</v>
      </c>
      <c r="BL155" s="20" t="s">
        <v>158</v>
      </c>
      <c r="BM155" s="20" t="s">
        <v>230</v>
      </c>
    </row>
    <row r="156" s="9" customFormat="1" ht="37.44" customHeight="1">
      <c r="B156" s="193"/>
      <c r="C156" s="194"/>
      <c r="D156" s="195" t="s">
        <v>116</v>
      </c>
      <c r="E156" s="195"/>
      <c r="F156" s="195"/>
      <c r="G156" s="195"/>
      <c r="H156" s="195"/>
      <c r="I156" s="195"/>
      <c r="J156" s="195"/>
      <c r="K156" s="195"/>
      <c r="L156" s="195"/>
      <c r="M156" s="195"/>
      <c r="N156" s="219">
        <f>BK156</f>
        <v>0</v>
      </c>
      <c r="O156" s="220"/>
      <c r="P156" s="220"/>
      <c r="Q156" s="220"/>
      <c r="R156" s="197"/>
      <c r="T156" s="198"/>
      <c r="U156" s="194"/>
      <c r="V156" s="194"/>
      <c r="W156" s="199">
        <f>W157+W159+W169+W173+W175+W177+W203+W207+W217+W220</f>
        <v>0</v>
      </c>
      <c r="X156" s="194"/>
      <c r="Y156" s="199">
        <f>Y157+Y159+Y169+Y173+Y175+Y177+Y203+Y207+Y217+Y220</f>
        <v>43.124101899999992</v>
      </c>
      <c r="Z156" s="194"/>
      <c r="AA156" s="200">
        <f>AA157+AA159+AA169+AA173+AA175+AA177+AA203+AA207+AA217+AA220</f>
        <v>0</v>
      </c>
      <c r="AR156" s="201" t="s">
        <v>131</v>
      </c>
      <c r="AT156" s="202" t="s">
        <v>76</v>
      </c>
      <c r="AU156" s="202" t="s">
        <v>77</v>
      </c>
      <c r="AY156" s="201" t="s">
        <v>152</v>
      </c>
      <c r="BK156" s="203">
        <f>BK157+BK159+BK169+BK173+BK175+BK177+BK203+BK207+BK217+BK220</f>
        <v>0</v>
      </c>
    </row>
    <row r="157" s="9" customFormat="1" ht="19.92" customHeight="1">
      <c r="B157" s="193"/>
      <c r="C157" s="194"/>
      <c r="D157" s="204" t="s">
        <v>117</v>
      </c>
      <c r="E157" s="204"/>
      <c r="F157" s="204"/>
      <c r="G157" s="204"/>
      <c r="H157" s="204"/>
      <c r="I157" s="204"/>
      <c r="J157" s="204"/>
      <c r="K157" s="204"/>
      <c r="L157" s="204"/>
      <c r="M157" s="204"/>
      <c r="N157" s="205">
        <f>BK157</f>
        <v>0</v>
      </c>
      <c r="O157" s="206"/>
      <c r="P157" s="206"/>
      <c r="Q157" s="206"/>
      <c r="R157" s="197"/>
      <c r="T157" s="198"/>
      <c r="U157" s="194"/>
      <c r="V157" s="194"/>
      <c r="W157" s="199">
        <f>W158</f>
        <v>0</v>
      </c>
      <c r="X157" s="194"/>
      <c r="Y157" s="199">
        <f>Y158</f>
        <v>0.37249799999999994</v>
      </c>
      <c r="Z157" s="194"/>
      <c r="AA157" s="200">
        <f>AA158</f>
        <v>0</v>
      </c>
      <c r="AR157" s="201" t="s">
        <v>131</v>
      </c>
      <c r="AT157" s="202" t="s">
        <v>76</v>
      </c>
      <c r="AU157" s="202" t="s">
        <v>85</v>
      </c>
      <c r="AY157" s="201" t="s">
        <v>152</v>
      </c>
      <c r="BK157" s="203">
        <f>BK158</f>
        <v>0</v>
      </c>
    </row>
    <row r="158" s="1" customFormat="1" ht="38.25" customHeight="1">
      <c r="B158" s="171"/>
      <c r="C158" s="207" t="s">
        <v>231</v>
      </c>
      <c r="D158" s="207" t="s">
        <v>154</v>
      </c>
      <c r="E158" s="208" t="s">
        <v>232</v>
      </c>
      <c r="F158" s="209" t="s">
        <v>233</v>
      </c>
      <c r="G158" s="209"/>
      <c r="H158" s="209"/>
      <c r="I158" s="209"/>
      <c r="J158" s="210" t="s">
        <v>163</v>
      </c>
      <c r="K158" s="211">
        <v>88.689999999999998</v>
      </c>
      <c r="L158" s="212">
        <v>0</v>
      </c>
      <c r="M158" s="212"/>
      <c r="N158" s="211">
        <f>ROUND(L158*K158,3)</f>
        <v>0</v>
      </c>
      <c r="O158" s="211"/>
      <c r="P158" s="211"/>
      <c r="Q158" s="211"/>
      <c r="R158" s="175"/>
      <c r="T158" s="213" t="s">
        <v>5</v>
      </c>
      <c r="U158" s="54" t="s">
        <v>44</v>
      </c>
      <c r="V158" s="45"/>
      <c r="W158" s="214">
        <f>V158*K158</f>
        <v>0</v>
      </c>
      <c r="X158" s="214">
        <v>0.0041999999999999997</v>
      </c>
      <c r="Y158" s="214">
        <f>X158*K158</f>
        <v>0.37249799999999994</v>
      </c>
      <c r="Z158" s="214">
        <v>0</v>
      </c>
      <c r="AA158" s="215">
        <f>Z158*K158</f>
        <v>0</v>
      </c>
      <c r="AR158" s="20" t="s">
        <v>234</v>
      </c>
      <c r="AT158" s="20" t="s">
        <v>154</v>
      </c>
      <c r="AU158" s="20" t="s">
        <v>131</v>
      </c>
      <c r="AY158" s="20" t="s">
        <v>152</v>
      </c>
      <c r="BE158" s="130">
        <f>IF(U158="základná",N158,0)</f>
        <v>0</v>
      </c>
      <c r="BF158" s="130">
        <f>IF(U158="znížená",N158,0)</f>
        <v>0</v>
      </c>
      <c r="BG158" s="130">
        <f>IF(U158="zákl. prenesená",N158,0)</f>
        <v>0</v>
      </c>
      <c r="BH158" s="130">
        <f>IF(U158="zníž. prenesená",N158,0)</f>
        <v>0</v>
      </c>
      <c r="BI158" s="130">
        <f>IF(U158="nulová",N158,0)</f>
        <v>0</v>
      </c>
      <c r="BJ158" s="20" t="s">
        <v>131</v>
      </c>
      <c r="BK158" s="216">
        <f>ROUND(L158*K158,3)</f>
        <v>0</v>
      </c>
      <c r="BL158" s="20" t="s">
        <v>234</v>
      </c>
      <c r="BM158" s="20" t="s">
        <v>235</v>
      </c>
    </row>
    <row r="159" s="9" customFormat="1" ht="29.88" customHeight="1">
      <c r="B159" s="193"/>
      <c r="C159" s="194"/>
      <c r="D159" s="204" t="s">
        <v>118</v>
      </c>
      <c r="E159" s="204"/>
      <c r="F159" s="204"/>
      <c r="G159" s="204"/>
      <c r="H159" s="204"/>
      <c r="I159" s="204"/>
      <c r="J159" s="204"/>
      <c r="K159" s="204"/>
      <c r="L159" s="204"/>
      <c r="M159" s="204"/>
      <c r="N159" s="217">
        <f>BK159</f>
        <v>0</v>
      </c>
      <c r="O159" s="218"/>
      <c r="P159" s="218"/>
      <c r="Q159" s="218"/>
      <c r="R159" s="197"/>
      <c r="T159" s="198"/>
      <c r="U159" s="194"/>
      <c r="V159" s="194"/>
      <c r="W159" s="199">
        <f>SUM(W160:W168)</f>
        <v>0</v>
      </c>
      <c r="X159" s="194"/>
      <c r="Y159" s="199">
        <f>SUM(Y160:Y168)</f>
        <v>14.375949780000001</v>
      </c>
      <c r="Z159" s="194"/>
      <c r="AA159" s="200">
        <f>SUM(AA160:AA168)</f>
        <v>0</v>
      </c>
      <c r="AR159" s="201" t="s">
        <v>131</v>
      </c>
      <c r="AT159" s="202" t="s">
        <v>76</v>
      </c>
      <c r="AU159" s="202" t="s">
        <v>85</v>
      </c>
      <c r="AY159" s="201" t="s">
        <v>152</v>
      </c>
      <c r="BK159" s="203">
        <f>SUM(BK160:BK168)</f>
        <v>0</v>
      </c>
    </row>
    <row r="160" s="1" customFormat="1" ht="25.5" customHeight="1">
      <c r="B160" s="171"/>
      <c r="C160" s="207" t="s">
        <v>10</v>
      </c>
      <c r="D160" s="207" t="s">
        <v>154</v>
      </c>
      <c r="E160" s="208" t="s">
        <v>236</v>
      </c>
      <c r="F160" s="209" t="s">
        <v>237</v>
      </c>
      <c r="G160" s="209"/>
      <c r="H160" s="209"/>
      <c r="I160" s="209"/>
      <c r="J160" s="210" t="s">
        <v>163</v>
      </c>
      <c r="K160" s="211">
        <v>483.73200000000003</v>
      </c>
      <c r="L160" s="212">
        <v>0</v>
      </c>
      <c r="M160" s="212"/>
      <c r="N160" s="211">
        <f>ROUND(L160*K160,3)</f>
        <v>0</v>
      </c>
      <c r="O160" s="211"/>
      <c r="P160" s="211"/>
      <c r="Q160" s="211"/>
      <c r="R160" s="175"/>
      <c r="T160" s="213" t="s">
        <v>5</v>
      </c>
      <c r="U160" s="54" t="s">
        <v>44</v>
      </c>
      <c r="V160" s="45"/>
      <c r="W160" s="214">
        <f>V160*K160</f>
        <v>0</v>
      </c>
      <c r="X160" s="214">
        <v>0.00059999999999999995</v>
      </c>
      <c r="Y160" s="214">
        <f>X160*K160</f>
        <v>0.29023919999999997</v>
      </c>
      <c r="Z160" s="214">
        <v>0</v>
      </c>
      <c r="AA160" s="215">
        <f>Z160*K160</f>
        <v>0</v>
      </c>
      <c r="AR160" s="20" t="s">
        <v>234</v>
      </c>
      <c r="AT160" s="20" t="s">
        <v>154</v>
      </c>
      <c r="AU160" s="20" t="s">
        <v>131</v>
      </c>
      <c r="AY160" s="20" t="s">
        <v>152</v>
      </c>
      <c r="BE160" s="130">
        <f>IF(U160="základná",N160,0)</f>
        <v>0</v>
      </c>
      <c r="BF160" s="130">
        <f>IF(U160="znížená",N160,0)</f>
        <v>0</v>
      </c>
      <c r="BG160" s="130">
        <f>IF(U160="zákl. prenesená",N160,0)</f>
        <v>0</v>
      </c>
      <c r="BH160" s="130">
        <f>IF(U160="zníž. prenesená",N160,0)</f>
        <v>0</v>
      </c>
      <c r="BI160" s="130">
        <f>IF(U160="nulová",N160,0)</f>
        <v>0</v>
      </c>
      <c r="BJ160" s="20" t="s">
        <v>131</v>
      </c>
      <c r="BK160" s="216">
        <f>ROUND(L160*K160,3)</f>
        <v>0</v>
      </c>
      <c r="BL160" s="20" t="s">
        <v>234</v>
      </c>
      <c r="BM160" s="20" t="s">
        <v>238</v>
      </c>
    </row>
    <row r="161" s="1" customFormat="1" ht="25.5" customHeight="1">
      <c r="B161" s="171"/>
      <c r="C161" s="221" t="s">
        <v>239</v>
      </c>
      <c r="D161" s="221" t="s">
        <v>240</v>
      </c>
      <c r="E161" s="222" t="s">
        <v>241</v>
      </c>
      <c r="F161" s="223" t="s">
        <v>242</v>
      </c>
      <c r="G161" s="223"/>
      <c r="H161" s="223"/>
      <c r="I161" s="223"/>
      <c r="J161" s="224" t="s">
        <v>163</v>
      </c>
      <c r="K161" s="225">
        <v>493.40699999999998</v>
      </c>
      <c r="L161" s="226">
        <v>0</v>
      </c>
      <c r="M161" s="226"/>
      <c r="N161" s="225">
        <f>ROUND(L161*K161,3)</f>
        <v>0</v>
      </c>
      <c r="O161" s="211"/>
      <c r="P161" s="211"/>
      <c r="Q161" s="211"/>
      <c r="R161" s="175"/>
      <c r="T161" s="213" t="s">
        <v>5</v>
      </c>
      <c r="U161" s="54" t="s">
        <v>44</v>
      </c>
      <c r="V161" s="45"/>
      <c r="W161" s="214">
        <f>V161*K161</f>
        <v>0</v>
      </c>
      <c r="X161" s="214">
        <v>0.0050000000000000001</v>
      </c>
      <c r="Y161" s="214">
        <f>X161*K161</f>
        <v>2.4670350000000001</v>
      </c>
      <c r="Z161" s="214">
        <v>0</v>
      </c>
      <c r="AA161" s="215">
        <f>Z161*K161</f>
        <v>0</v>
      </c>
      <c r="AR161" s="20" t="s">
        <v>243</v>
      </c>
      <c r="AT161" s="20" t="s">
        <v>240</v>
      </c>
      <c r="AU161" s="20" t="s">
        <v>131</v>
      </c>
      <c r="AY161" s="20" t="s">
        <v>152</v>
      </c>
      <c r="BE161" s="130">
        <f>IF(U161="základná",N161,0)</f>
        <v>0</v>
      </c>
      <c r="BF161" s="130">
        <f>IF(U161="znížená",N161,0)</f>
        <v>0</v>
      </c>
      <c r="BG161" s="130">
        <f>IF(U161="zákl. prenesená",N161,0)</f>
        <v>0</v>
      </c>
      <c r="BH161" s="130">
        <f>IF(U161="zníž. prenesená",N161,0)</f>
        <v>0</v>
      </c>
      <c r="BI161" s="130">
        <f>IF(U161="nulová",N161,0)</f>
        <v>0</v>
      </c>
      <c r="BJ161" s="20" t="s">
        <v>131</v>
      </c>
      <c r="BK161" s="216">
        <f>ROUND(L161*K161,3)</f>
        <v>0</v>
      </c>
      <c r="BL161" s="20" t="s">
        <v>234</v>
      </c>
      <c r="BM161" s="20" t="s">
        <v>244</v>
      </c>
    </row>
    <row r="162" s="1" customFormat="1" ht="25.5" customHeight="1">
      <c r="B162" s="171"/>
      <c r="C162" s="221" t="s">
        <v>245</v>
      </c>
      <c r="D162" s="221" t="s">
        <v>240</v>
      </c>
      <c r="E162" s="222" t="s">
        <v>246</v>
      </c>
      <c r="F162" s="223" t="s">
        <v>247</v>
      </c>
      <c r="G162" s="223"/>
      <c r="H162" s="223"/>
      <c r="I162" s="223"/>
      <c r="J162" s="224" t="s">
        <v>163</v>
      </c>
      <c r="K162" s="225">
        <v>4.1820000000000004</v>
      </c>
      <c r="L162" s="226">
        <v>0</v>
      </c>
      <c r="M162" s="226"/>
      <c r="N162" s="225">
        <f>ROUND(L162*K162,3)</f>
        <v>0</v>
      </c>
      <c r="O162" s="211"/>
      <c r="P162" s="211"/>
      <c r="Q162" s="211"/>
      <c r="R162" s="175"/>
      <c r="T162" s="213" t="s">
        <v>5</v>
      </c>
      <c r="U162" s="54" t="s">
        <v>44</v>
      </c>
      <c r="V162" s="45"/>
      <c r="W162" s="214">
        <f>V162*K162</f>
        <v>0</v>
      </c>
      <c r="X162" s="214">
        <v>0.01</v>
      </c>
      <c r="Y162" s="214">
        <f>X162*K162</f>
        <v>0.041820000000000003</v>
      </c>
      <c r="Z162" s="214">
        <v>0</v>
      </c>
      <c r="AA162" s="215">
        <f>Z162*K162</f>
        <v>0</v>
      </c>
      <c r="AR162" s="20" t="s">
        <v>243</v>
      </c>
      <c r="AT162" s="20" t="s">
        <v>240</v>
      </c>
      <c r="AU162" s="20" t="s">
        <v>131</v>
      </c>
      <c r="AY162" s="20" t="s">
        <v>152</v>
      </c>
      <c r="BE162" s="130">
        <f>IF(U162="základná",N162,0)</f>
        <v>0</v>
      </c>
      <c r="BF162" s="130">
        <f>IF(U162="znížená",N162,0)</f>
        <v>0</v>
      </c>
      <c r="BG162" s="130">
        <f>IF(U162="zákl. prenesená",N162,0)</f>
        <v>0</v>
      </c>
      <c r="BH162" s="130">
        <f>IF(U162="zníž. prenesená",N162,0)</f>
        <v>0</v>
      </c>
      <c r="BI162" s="130">
        <f>IF(U162="nulová",N162,0)</f>
        <v>0</v>
      </c>
      <c r="BJ162" s="20" t="s">
        <v>131</v>
      </c>
      <c r="BK162" s="216">
        <f>ROUND(L162*K162,3)</f>
        <v>0</v>
      </c>
      <c r="BL162" s="20" t="s">
        <v>234</v>
      </c>
      <c r="BM162" s="20" t="s">
        <v>248</v>
      </c>
    </row>
    <row r="163" s="1" customFormat="1" ht="38.25" customHeight="1">
      <c r="B163" s="171"/>
      <c r="C163" s="207" t="s">
        <v>249</v>
      </c>
      <c r="D163" s="207" t="s">
        <v>154</v>
      </c>
      <c r="E163" s="208" t="s">
        <v>250</v>
      </c>
      <c r="F163" s="209" t="s">
        <v>251</v>
      </c>
      <c r="G163" s="209"/>
      <c r="H163" s="209"/>
      <c r="I163" s="209"/>
      <c r="J163" s="210" t="s">
        <v>163</v>
      </c>
      <c r="K163" s="211">
        <v>464.91000000000002</v>
      </c>
      <c r="L163" s="212">
        <v>0</v>
      </c>
      <c r="M163" s="212"/>
      <c r="N163" s="211">
        <f>ROUND(L163*K163,3)</f>
        <v>0</v>
      </c>
      <c r="O163" s="211"/>
      <c r="P163" s="211"/>
      <c r="Q163" s="211"/>
      <c r="R163" s="175"/>
      <c r="T163" s="213" t="s">
        <v>5</v>
      </c>
      <c r="U163" s="54" t="s">
        <v>44</v>
      </c>
      <c r="V163" s="45"/>
      <c r="W163" s="214">
        <f>V163*K163</f>
        <v>0</v>
      </c>
      <c r="X163" s="214">
        <v>0.00029999999999999997</v>
      </c>
      <c r="Y163" s="214">
        <f>X163*K163</f>
        <v>0.13947299999999999</v>
      </c>
      <c r="Z163" s="214">
        <v>0</v>
      </c>
      <c r="AA163" s="215">
        <f>Z163*K163</f>
        <v>0</v>
      </c>
      <c r="AR163" s="20" t="s">
        <v>234</v>
      </c>
      <c r="AT163" s="20" t="s">
        <v>154</v>
      </c>
      <c r="AU163" s="20" t="s">
        <v>131</v>
      </c>
      <c r="AY163" s="20" t="s">
        <v>152</v>
      </c>
      <c r="BE163" s="130">
        <f>IF(U163="základná",N163,0)</f>
        <v>0</v>
      </c>
      <c r="BF163" s="130">
        <f>IF(U163="znížená",N163,0)</f>
        <v>0</v>
      </c>
      <c r="BG163" s="130">
        <f>IF(U163="zákl. prenesená",N163,0)</f>
        <v>0</v>
      </c>
      <c r="BH163" s="130">
        <f>IF(U163="zníž. prenesená",N163,0)</f>
        <v>0</v>
      </c>
      <c r="BI163" s="130">
        <f>IF(U163="nulová",N163,0)</f>
        <v>0</v>
      </c>
      <c r="BJ163" s="20" t="s">
        <v>131</v>
      </c>
      <c r="BK163" s="216">
        <f>ROUND(L163*K163,3)</f>
        <v>0</v>
      </c>
      <c r="BL163" s="20" t="s">
        <v>234</v>
      </c>
      <c r="BM163" s="20" t="s">
        <v>252</v>
      </c>
    </row>
    <row r="164" s="1" customFormat="1" ht="38.25" customHeight="1">
      <c r="B164" s="171"/>
      <c r="C164" s="221" t="s">
        <v>253</v>
      </c>
      <c r="D164" s="221" t="s">
        <v>240</v>
      </c>
      <c r="E164" s="222" t="s">
        <v>254</v>
      </c>
      <c r="F164" s="223" t="s">
        <v>255</v>
      </c>
      <c r="G164" s="223"/>
      <c r="H164" s="223"/>
      <c r="I164" s="223"/>
      <c r="J164" s="224" t="s">
        <v>163</v>
      </c>
      <c r="K164" s="225">
        <v>511.40100000000001</v>
      </c>
      <c r="L164" s="226">
        <v>0</v>
      </c>
      <c r="M164" s="226"/>
      <c r="N164" s="225">
        <f>ROUND(L164*K164,3)</f>
        <v>0</v>
      </c>
      <c r="O164" s="211"/>
      <c r="P164" s="211"/>
      <c r="Q164" s="211"/>
      <c r="R164" s="175"/>
      <c r="T164" s="213" t="s">
        <v>5</v>
      </c>
      <c r="U164" s="54" t="s">
        <v>44</v>
      </c>
      <c r="V164" s="45"/>
      <c r="W164" s="214">
        <f>V164*K164</f>
        <v>0</v>
      </c>
      <c r="X164" s="214">
        <v>0.021299999999999999</v>
      </c>
      <c r="Y164" s="214">
        <f>X164*K164</f>
        <v>10.892841300000001</v>
      </c>
      <c r="Z164" s="214">
        <v>0</v>
      </c>
      <c r="AA164" s="215">
        <f>Z164*K164</f>
        <v>0</v>
      </c>
      <c r="AR164" s="20" t="s">
        <v>243</v>
      </c>
      <c r="AT164" s="20" t="s">
        <v>240</v>
      </c>
      <c r="AU164" s="20" t="s">
        <v>131</v>
      </c>
      <c r="AY164" s="20" t="s">
        <v>152</v>
      </c>
      <c r="BE164" s="130">
        <f>IF(U164="základná",N164,0)</f>
        <v>0</v>
      </c>
      <c r="BF164" s="130">
        <f>IF(U164="znížená",N164,0)</f>
        <v>0</v>
      </c>
      <c r="BG164" s="130">
        <f>IF(U164="zákl. prenesená",N164,0)</f>
        <v>0</v>
      </c>
      <c r="BH164" s="130">
        <f>IF(U164="zníž. prenesená",N164,0)</f>
        <v>0</v>
      </c>
      <c r="BI164" s="130">
        <f>IF(U164="nulová",N164,0)</f>
        <v>0</v>
      </c>
      <c r="BJ164" s="20" t="s">
        <v>131</v>
      </c>
      <c r="BK164" s="216">
        <f>ROUND(L164*K164,3)</f>
        <v>0</v>
      </c>
      <c r="BL164" s="20" t="s">
        <v>234</v>
      </c>
      <c r="BM164" s="20" t="s">
        <v>256</v>
      </c>
    </row>
    <row r="165" s="1" customFormat="1" ht="25.5" customHeight="1">
      <c r="B165" s="171"/>
      <c r="C165" s="207" t="s">
        <v>257</v>
      </c>
      <c r="D165" s="207" t="s">
        <v>154</v>
      </c>
      <c r="E165" s="208" t="s">
        <v>258</v>
      </c>
      <c r="F165" s="209" t="s">
        <v>259</v>
      </c>
      <c r="G165" s="209"/>
      <c r="H165" s="209"/>
      <c r="I165" s="209"/>
      <c r="J165" s="210" t="s">
        <v>163</v>
      </c>
      <c r="K165" s="211">
        <v>483.73200000000003</v>
      </c>
      <c r="L165" s="212">
        <v>0</v>
      </c>
      <c r="M165" s="212"/>
      <c r="N165" s="211">
        <f>ROUND(L165*K165,3)</f>
        <v>0</v>
      </c>
      <c r="O165" s="211"/>
      <c r="P165" s="211"/>
      <c r="Q165" s="211"/>
      <c r="R165" s="175"/>
      <c r="T165" s="213" t="s">
        <v>5</v>
      </c>
      <c r="U165" s="54" t="s">
        <v>44</v>
      </c>
      <c r="V165" s="45"/>
      <c r="W165" s="214">
        <f>V165*K165</f>
        <v>0</v>
      </c>
      <c r="X165" s="214">
        <v>0.00079000000000000001</v>
      </c>
      <c r="Y165" s="214">
        <f>X165*K165</f>
        <v>0.38214828000000001</v>
      </c>
      <c r="Z165" s="214">
        <v>0</v>
      </c>
      <c r="AA165" s="215">
        <f>Z165*K165</f>
        <v>0</v>
      </c>
      <c r="AR165" s="20" t="s">
        <v>234</v>
      </c>
      <c r="AT165" s="20" t="s">
        <v>154</v>
      </c>
      <c r="AU165" s="20" t="s">
        <v>131</v>
      </c>
      <c r="AY165" s="20" t="s">
        <v>152</v>
      </c>
      <c r="BE165" s="130">
        <f>IF(U165="základná",N165,0)</f>
        <v>0</v>
      </c>
      <c r="BF165" s="130">
        <f>IF(U165="znížená",N165,0)</f>
        <v>0</v>
      </c>
      <c r="BG165" s="130">
        <f>IF(U165="zákl. prenesená",N165,0)</f>
        <v>0</v>
      </c>
      <c r="BH165" s="130">
        <f>IF(U165="zníž. prenesená",N165,0)</f>
        <v>0</v>
      </c>
      <c r="BI165" s="130">
        <f>IF(U165="nulová",N165,0)</f>
        <v>0</v>
      </c>
      <c r="BJ165" s="20" t="s">
        <v>131</v>
      </c>
      <c r="BK165" s="216">
        <f>ROUND(L165*K165,3)</f>
        <v>0</v>
      </c>
      <c r="BL165" s="20" t="s">
        <v>234</v>
      </c>
      <c r="BM165" s="20" t="s">
        <v>260</v>
      </c>
    </row>
    <row r="166" s="1" customFormat="1" ht="38.25" customHeight="1">
      <c r="B166" s="171"/>
      <c r="C166" s="207" t="s">
        <v>261</v>
      </c>
      <c r="D166" s="207" t="s">
        <v>154</v>
      </c>
      <c r="E166" s="208" t="s">
        <v>262</v>
      </c>
      <c r="F166" s="209" t="s">
        <v>263</v>
      </c>
      <c r="G166" s="209"/>
      <c r="H166" s="209"/>
      <c r="I166" s="209"/>
      <c r="J166" s="210" t="s">
        <v>163</v>
      </c>
      <c r="K166" s="211">
        <v>53.07</v>
      </c>
      <c r="L166" s="212">
        <v>0</v>
      </c>
      <c r="M166" s="212"/>
      <c r="N166" s="211">
        <f>ROUND(L166*K166,3)</f>
        <v>0</v>
      </c>
      <c r="O166" s="211"/>
      <c r="P166" s="211"/>
      <c r="Q166" s="211"/>
      <c r="R166" s="175"/>
      <c r="T166" s="213" t="s">
        <v>5</v>
      </c>
      <c r="U166" s="54" t="s">
        <v>44</v>
      </c>
      <c r="V166" s="45"/>
      <c r="W166" s="214">
        <f>V166*K166</f>
        <v>0</v>
      </c>
      <c r="X166" s="214">
        <v>0</v>
      </c>
      <c r="Y166" s="214">
        <f>X166*K166</f>
        <v>0</v>
      </c>
      <c r="Z166" s="214">
        <v>0</v>
      </c>
      <c r="AA166" s="215">
        <f>Z166*K166</f>
        <v>0</v>
      </c>
      <c r="AR166" s="20" t="s">
        <v>234</v>
      </c>
      <c r="AT166" s="20" t="s">
        <v>154</v>
      </c>
      <c r="AU166" s="20" t="s">
        <v>131</v>
      </c>
      <c r="AY166" s="20" t="s">
        <v>152</v>
      </c>
      <c r="BE166" s="130">
        <f>IF(U166="základná",N166,0)</f>
        <v>0</v>
      </c>
      <c r="BF166" s="130">
        <f>IF(U166="znížená",N166,0)</f>
        <v>0</v>
      </c>
      <c r="BG166" s="130">
        <f>IF(U166="zákl. prenesená",N166,0)</f>
        <v>0</v>
      </c>
      <c r="BH166" s="130">
        <f>IF(U166="zníž. prenesená",N166,0)</f>
        <v>0</v>
      </c>
      <c r="BI166" s="130">
        <f>IF(U166="nulová",N166,0)</f>
        <v>0</v>
      </c>
      <c r="BJ166" s="20" t="s">
        <v>131</v>
      </c>
      <c r="BK166" s="216">
        <f>ROUND(L166*K166,3)</f>
        <v>0</v>
      </c>
      <c r="BL166" s="20" t="s">
        <v>234</v>
      </c>
      <c r="BM166" s="20" t="s">
        <v>264</v>
      </c>
    </row>
    <row r="167" s="1" customFormat="1" ht="25.5" customHeight="1">
      <c r="B167" s="171"/>
      <c r="C167" s="221" t="s">
        <v>265</v>
      </c>
      <c r="D167" s="221" t="s">
        <v>240</v>
      </c>
      <c r="E167" s="222" t="s">
        <v>266</v>
      </c>
      <c r="F167" s="223" t="s">
        <v>267</v>
      </c>
      <c r="G167" s="223"/>
      <c r="H167" s="223"/>
      <c r="I167" s="223"/>
      <c r="J167" s="224" t="s">
        <v>163</v>
      </c>
      <c r="K167" s="225">
        <v>54.131</v>
      </c>
      <c r="L167" s="226">
        <v>0</v>
      </c>
      <c r="M167" s="226"/>
      <c r="N167" s="225">
        <f>ROUND(L167*K167,3)</f>
        <v>0</v>
      </c>
      <c r="O167" s="211"/>
      <c r="P167" s="211"/>
      <c r="Q167" s="211"/>
      <c r="R167" s="175"/>
      <c r="T167" s="213" t="s">
        <v>5</v>
      </c>
      <c r="U167" s="54" t="s">
        <v>44</v>
      </c>
      <c r="V167" s="45"/>
      <c r="W167" s="214">
        <f>V167*K167</f>
        <v>0</v>
      </c>
      <c r="X167" s="214">
        <v>0.0030000000000000001</v>
      </c>
      <c r="Y167" s="214">
        <f>X167*K167</f>
        <v>0.16239300000000001</v>
      </c>
      <c r="Z167" s="214">
        <v>0</v>
      </c>
      <c r="AA167" s="215">
        <f>Z167*K167</f>
        <v>0</v>
      </c>
      <c r="AR167" s="20" t="s">
        <v>243</v>
      </c>
      <c r="AT167" s="20" t="s">
        <v>240</v>
      </c>
      <c r="AU167" s="20" t="s">
        <v>131</v>
      </c>
      <c r="AY167" s="20" t="s">
        <v>152</v>
      </c>
      <c r="BE167" s="130">
        <f>IF(U167="základná",N167,0)</f>
        <v>0</v>
      </c>
      <c r="BF167" s="130">
        <f>IF(U167="znížená",N167,0)</f>
        <v>0</v>
      </c>
      <c r="BG167" s="130">
        <f>IF(U167="zákl. prenesená",N167,0)</f>
        <v>0</v>
      </c>
      <c r="BH167" s="130">
        <f>IF(U167="zníž. prenesená",N167,0)</f>
        <v>0</v>
      </c>
      <c r="BI167" s="130">
        <f>IF(U167="nulová",N167,0)</f>
        <v>0</v>
      </c>
      <c r="BJ167" s="20" t="s">
        <v>131</v>
      </c>
      <c r="BK167" s="216">
        <f>ROUND(L167*K167,3)</f>
        <v>0</v>
      </c>
      <c r="BL167" s="20" t="s">
        <v>234</v>
      </c>
      <c r="BM167" s="20" t="s">
        <v>268</v>
      </c>
    </row>
    <row r="168" s="1" customFormat="1" ht="25.5" customHeight="1">
      <c r="B168" s="171"/>
      <c r="C168" s="207" t="s">
        <v>269</v>
      </c>
      <c r="D168" s="207" t="s">
        <v>154</v>
      </c>
      <c r="E168" s="208" t="s">
        <v>270</v>
      </c>
      <c r="F168" s="209" t="s">
        <v>271</v>
      </c>
      <c r="G168" s="209"/>
      <c r="H168" s="209"/>
      <c r="I168" s="209"/>
      <c r="J168" s="210" t="s">
        <v>229</v>
      </c>
      <c r="K168" s="211">
        <v>14.375999999999999</v>
      </c>
      <c r="L168" s="212">
        <v>0</v>
      </c>
      <c r="M168" s="212"/>
      <c r="N168" s="211">
        <f>ROUND(L168*K168,3)</f>
        <v>0</v>
      </c>
      <c r="O168" s="211"/>
      <c r="P168" s="211"/>
      <c r="Q168" s="211"/>
      <c r="R168" s="175"/>
      <c r="T168" s="213" t="s">
        <v>5</v>
      </c>
      <c r="U168" s="54" t="s">
        <v>44</v>
      </c>
      <c r="V168" s="45"/>
      <c r="W168" s="214">
        <f>V168*K168</f>
        <v>0</v>
      </c>
      <c r="X168" s="214">
        <v>0</v>
      </c>
      <c r="Y168" s="214">
        <f>X168*K168</f>
        <v>0</v>
      </c>
      <c r="Z168" s="214">
        <v>0</v>
      </c>
      <c r="AA168" s="215">
        <f>Z168*K168</f>
        <v>0</v>
      </c>
      <c r="AR168" s="20" t="s">
        <v>234</v>
      </c>
      <c r="AT168" s="20" t="s">
        <v>154</v>
      </c>
      <c r="AU168" s="20" t="s">
        <v>131</v>
      </c>
      <c r="AY168" s="20" t="s">
        <v>152</v>
      </c>
      <c r="BE168" s="130">
        <f>IF(U168="základná",N168,0)</f>
        <v>0</v>
      </c>
      <c r="BF168" s="130">
        <f>IF(U168="znížená",N168,0)</f>
        <v>0</v>
      </c>
      <c r="BG168" s="130">
        <f>IF(U168="zákl. prenesená",N168,0)</f>
        <v>0</v>
      </c>
      <c r="BH168" s="130">
        <f>IF(U168="zníž. prenesená",N168,0)</f>
        <v>0</v>
      </c>
      <c r="BI168" s="130">
        <f>IF(U168="nulová",N168,0)</f>
        <v>0</v>
      </c>
      <c r="BJ168" s="20" t="s">
        <v>131</v>
      </c>
      <c r="BK168" s="216">
        <f>ROUND(L168*K168,3)</f>
        <v>0</v>
      </c>
      <c r="BL168" s="20" t="s">
        <v>234</v>
      </c>
      <c r="BM168" s="20" t="s">
        <v>272</v>
      </c>
    </row>
    <row r="169" s="9" customFormat="1" ht="29.88" customHeight="1">
      <c r="B169" s="193"/>
      <c r="C169" s="194"/>
      <c r="D169" s="204" t="s">
        <v>119</v>
      </c>
      <c r="E169" s="204"/>
      <c r="F169" s="204"/>
      <c r="G169" s="204"/>
      <c r="H169" s="204"/>
      <c r="I169" s="204"/>
      <c r="J169" s="204"/>
      <c r="K169" s="204"/>
      <c r="L169" s="204"/>
      <c r="M169" s="204"/>
      <c r="N169" s="217">
        <f>BK169</f>
        <v>0</v>
      </c>
      <c r="O169" s="218"/>
      <c r="P169" s="218"/>
      <c r="Q169" s="218"/>
      <c r="R169" s="197"/>
      <c r="T169" s="198"/>
      <c r="U169" s="194"/>
      <c r="V169" s="194"/>
      <c r="W169" s="199">
        <f>SUM(W170:W172)</f>
        <v>0</v>
      </c>
      <c r="X169" s="194"/>
      <c r="Y169" s="199">
        <f>SUM(Y170:Y172)</f>
        <v>8.2649108800000004</v>
      </c>
      <c r="Z169" s="194"/>
      <c r="AA169" s="200">
        <f>SUM(AA170:AA172)</f>
        <v>0</v>
      </c>
      <c r="AR169" s="201" t="s">
        <v>131</v>
      </c>
      <c r="AT169" s="202" t="s">
        <v>76</v>
      </c>
      <c r="AU169" s="202" t="s">
        <v>85</v>
      </c>
      <c r="AY169" s="201" t="s">
        <v>152</v>
      </c>
      <c r="BK169" s="203">
        <f>SUM(BK170:BK172)</f>
        <v>0</v>
      </c>
    </row>
    <row r="170" s="1" customFormat="1" ht="38.25" customHeight="1">
      <c r="B170" s="171"/>
      <c r="C170" s="207" t="s">
        <v>273</v>
      </c>
      <c r="D170" s="207" t="s">
        <v>154</v>
      </c>
      <c r="E170" s="208" t="s">
        <v>274</v>
      </c>
      <c r="F170" s="209" t="s">
        <v>275</v>
      </c>
      <c r="G170" s="209"/>
      <c r="H170" s="209"/>
      <c r="I170" s="209"/>
      <c r="J170" s="210" t="s">
        <v>163</v>
      </c>
      <c r="K170" s="211">
        <v>410.632</v>
      </c>
      <c r="L170" s="212">
        <v>0</v>
      </c>
      <c r="M170" s="212"/>
      <c r="N170" s="211">
        <f>ROUND(L170*K170,3)</f>
        <v>0</v>
      </c>
      <c r="O170" s="211"/>
      <c r="P170" s="211"/>
      <c r="Q170" s="211"/>
      <c r="R170" s="175"/>
      <c r="T170" s="213" t="s">
        <v>5</v>
      </c>
      <c r="U170" s="54" t="s">
        <v>44</v>
      </c>
      <c r="V170" s="45"/>
      <c r="W170" s="214">
        <f>V170*K170</f>
        <v>0</v>
      </c>
      <c r="X170" s="214">
        <v>0.012590000000000001</v>
      </c>
      <c r="Y170" s="214">
        <f>X170*K170</f>
        <v>5.1698568800000002</v>
      </c>
      <c r="Z170" s="214">
        <v>0</v>
      </c>
      <c r="AA170" s="215">
        <f>Z170*K170</f>
        <v>0</v>
      </c>
      <c r="AR170" s="20" t="s">
        <v>234</v>
      </c>
      <c r="AT170" s="20" t="s">
        <v>154</v>
      </c>
      <c r="AU170" s="20" t="s">
        <v>131</v>
      </c>
      <c r="AY170" s="20" t="s">
        <v>152</v>
      </c>
      <c r="BE170" s="130">
        <f>IF(U170="základná",N170,0)</f>
        <v>0</v>
      </c>
      <c r="BF170" s="130">
        <f>IF(U170="znížená",N170,0)</f>
        <v>0</v>
      </c>
      <c r="BG170" s="130">
        <f>IF(U170="zákl. prenesená",N170,0)</f>
        <v>0</v>
      </c>
      <c r="BH170" s="130">
        <f>IF(U170="zníž. prenesená",N170,0)</f>
        <v>0</v>
      </c>
      <c r="BI170" s="130">
        <f>IF(U170="nulová",N170,0)</f>
        <v>0</v>
      </c>
      <c r="BJ170" s="20" t="s">
        <v>131</v>
      </c>
      <c r="BK170" s="216">
        <f>ROUND(L170*K170,3)</f>
        <v>0</v>
      </c>
      <c r="BL170" s="20" t="s">
        <v>234</v>
      </c>
      <c r="BM170" s="20" t="s">
        <v>276</v>
      </c>
    </row>
    <row r="171" s="1" customFormat="1" ht="38.25" customHeight="1">
      <c r="B171" s="171"/>
      <c r="C171" s="207" t="s">
        <v>277</v>
      </c>
      <c r="D171" s="207" t="s">
        <v>154</v>
      </c>
      <c r="E171" s="208" t="s">
        <v>278</v>
      </c>
      <c r="F171" s="209" t="s">
        <v>279</v>
      </c>
      <c r="G171" s="209"/>
      <c r="H171" s="209"/>
      <c r="I171" s="209"/>
      <c r="J171" s="210" t="s">
        <v>163</v>
      </c>
      <c r="K171" s="211">
        <v>73.099999999999994</v>
      </c>
      <c r="L171" s="212">
        <v>0</v>
      </c>
      <c r="M171" s="212"/>
      <c r="N171" s="211">
        <f>ROUND(L171*K171,3)</f>
        <v>0</v>
      </c>
      <c r="O171" s="211"/>
      <c r="P171" s="211"/>
      <c r="Q171" s="211"/>
      <c r="R171" s="175"/>
      <c r="T171" s="213" t="s">
        <v>5</v>
      </c>
      <c r="U171" s="54" t="s">
        <v>44</v>
      </c>
      <c r="V171" s="45"/>
      <c r="W171" s="214">
        <f>V171*K171</f>
        <v>0</v>
      </c>
      <c r="X171" s="214">
        <v>0.042340000000000003</v>
      </c>
      <c r="Y171" s="214">
        <f>X171*K171</f>
        <v>3.0950539999999997</v>
      </c>
      <c r="Z171" s="214">
        <v>0</v>
      </c>
      <c r="AA171" s="215">
        <f>Z171*K171</f>
        <v>0</v>
      </c>
      <c r="AR171" s="20" t="s">
        <v>234</v>
      </c>
      <c r="AT171" s="20" t="s">
        <v>154</v>
      </c>
      <c r="AU171" s="20" t="s">
        <v>131</v>
      </c>
      <c r="AY171" s="20" t="s">
        <v>152</v>
      </c>
      <c r="BE171" s="130">
        <f>IF(U171="základná",N171,0)</f>
        <v>0</v>
      </c>
      <c r="BF171" s="130">
        <f>IF(U171="znížená",N171,0)</f>
        <v>0</v>
      </c>
      <c r="BG171" s="130">
        <f>IF(U171="zákl. prenesená",N171,0)</f>
        <v>0</v>
      </c>
      <c r="BH171" s="130">
        <f>IF(U171="zníž. prenesená",N171,0)</f>
        <v>0</v>
      </c>
      <c r="BI171" s="130">
        <f>IF(U171="nulová",N171,0)</f>
        <v>0</v>
      </c>
      <c r="BJ171" s="20" t="s">
        <v>131</v>
      </c>
      <c r="BK171" s="216">
        <f>ROUND(L171*K171,3)</f>
        <v>0</v>
      </c>
      <c r="BL171" s="20" t="s">
        <v>234</v>
      </c>
      <c r="BM171" s="20" t="s">
        <v>280</v>
      </c>
    </row>
    <row r="172" s="1" customFormat="1" ht="25.5" customHeight="1">
      <c r="B172" s="171"/>
      <c r="C172" s="207" t="s">
        <v>281</v>
      </c>
      <c r="D172" s="207" t="s">
        <v>154</v>
      </c>
      <c r="E172" s="208" t="s">
        <v>282</v>
      </c>
      <c r="F172" s="209" t="s">
        <v>283</v>
      </c>
      <c r="G172" s="209"/>
      <c r="H172" s="209"/>
      <c r="I172" s="209"/>
      <c r="J172" s="210" t="s">
        <v>229</v>
      </c>
      <c r="K172" s="211">
        <v>8.2650000000000006</v>
      </c>
      <c r="L172" s="212">
        <v>0</v>
      </c>
      <c r="M172" s="212"/>
      <c r="N172" s="211">
        <f>ROUND(L172*K172,3)</f>
        <v>0</v>
      </c>
      <c r="O172" s="211"/>
      <c r="P172" s="211"/>
      <c r="Q172" s="211"/>
      <c r="R172" s="175"/>
      <c r="T172" s="213" t="s">
        <v>5</v>
      </c>
      <c r="U172" s="54" t="s">
        <v>44</v>
      </c>
      <c r="V172" s="45"/>
      <c r="W172" s="214">
        <f>V172*K172</f>
        <v>0</v>
      </c>
      <c r="X172" s="214">
        <v>0</v>
      </c>
      <c r="Y172" s="214">
        <f>X172*K172</f>
        <v>0</v>
      </c>
      <c r="Z172" s="214">
        <v>0</v>
      </c>
      <c r="AA172" s="215">
        <f>Z172*K172</f>
        <v>0</v>
      </c>
      <c r="AR172" s="20" t="s">
        <v>234</v>
      </c>
      <c r="AT172" s="20" t="s">
        <v>154</v>
      </c>
      <c r="AU172" s="20" t="s">
        <v>131</v>
      </c>
      <c r="AY172" s="20" t="s">
        <v>152</v>
      </c>
      <c r="BE172" s="130">
        <f>IF(U172="základná",N172,0)</f>
        <v>0</v>
      </c>
      <c r="BF172" s="130">
        <f>IF(U172="znížená",N172,0)</f>
        <v>0</v>
      </c>
      <c r="BG172" s="130">
        <f>IF(U172="zákl. prenesená",N172,0)</f>
        <v>0</v>
      </c>
      <c r="BH172" s="130">
        <f>IF(U172="zníž. prenesená",N172,0)</f>
        <v>0</v>
      </c>
      <c r="BI172" s="130">
        <f>IF(U172="nulová",N172,0)</f>
        <v>0</v>
      </c>
      <c r="BJ172" s="20" t="s">
        <v>131</v>
      </c>
      <c r="BK172" s="216">
        <f>ROUND(L172*K172,3)</f>
        <v>0</v>
      </c>
      <c r="BL172" s="20" t="s">
        <v>234</v>
      </c>
      <c r="BM172" s="20" t="s">
        <v>284</v>
      </c>
    </row>
    <row r="173" s="9" customFormat="1" ht="29.88" customHeight="1">
      <c r="B173" s="193"/>
      <c r="C173" s="194"/>
      <c r="D173" s="204" t="s">
        <v>120</v>
      </c>
      <c r="E173" s="204"/>
      <c r="F173" s="204"/>
      <c r="G173" s="204"/>
      <c r="H173" s="204"/>
      <c r="I173" s="204"/>
      <c r="J173" s="204"/>
      <c r="K173" s="204"/>
      <c r="L173" s="204"/>
      <c r="M173" s="204"/>
      <c r="N173" s="217">
        <f>BK173</f>
        <v>0</v>
      </c>
      <c r="O173" s="218"/>
      <c r="P173" s="218"/>
      <c r="Q173" s="218"/>
      <c r="R173" s="197"/>
      <c r="T173" s="198"/>
      <c r="U173" s="194"/>
      <c r="V173" s="194"/>
      <c r="W173" s="199">
        <f>W174</f>
        <v>0</v>
      </c>
      <c r="X173" s="194"/>
      <c r="Y173" s="199">
        <f>Y174</f>
        <v>0.0096300000000000014</v>
      </c>
      <c r="Z173" s="194"/>
      <c r="AA173" s="200">
        <f>AA174</f>
        <v>0</v>
      </c>
      <c r="AR173" s="201" t="s">
        <v>131</v>
      </c>
      <c r="AT173" s="202" t="s">
        <v>76</v>
      </c>
      <c r="AU173" s="202" t="s">
        <v>85</v>
      </c>
      <c r="AY173" s="201" t="s">
        <v>152</v>
      </c>
      <c r="BK173" s="203">
        <f>BK174</f>
        <v>0</v>
      </c>
    </row>
    <row r="174" s="1" customFormat="1" ht="38.25" customHeight="1">
      <c r="B174" s="171"/>
      <c r="C174" s="207" t="s">
        <v>285</v>
      </c>
      <c r="D174" s="207" t="s">
        <v>154</v>
      </c>
      <c r="E174" s="208" t="s">
        <v>286</v>
      </c>
      <c r="F174" s="209" t="s">
        <v>287</v>
      </c>
      <c r="G174" s="209"/>
      <c r="H174" s="209"/>
      <c r="I174" s="209"/>
      <c r="J174" s="210" t="s">
        <v>212</v>
      </c>
      <c r="K174" s="211">
        <v>107</v>
      </c>
      <c r="L174" s="212">
        <v>0</v>
      </c>
      <c r="M174" s="212"/>
      <c r="N174" s="211">
        <f>ROUND(L174*K174,3)</f>
        <v>0</v>
      </c>
      <c r="O174" s="211"/>
      <c r="P174" s="211"/>
      <c r="Q174" s="211"/>
      <c r="R174" s="175"/>
      <c r="T174" s="213" t="s">
        <v>5</v>
      </c>
      <c r="U174" s="54" t="s">
        <v>44</v>
      </c>
      <c r="V174" s="45"/>
      <c r="W174" s="214">
        <f>V174*K174</f>
        <v>0</v>
      </c>
      <c r="X174" s="214">
        <v>9.0000000000000006E-05</v>
      </c>
      <c r="Y174" s="214">
        <f>X174*K174</f>
        <v>0.0096300000000000014</v>
      </c>
      <c r="Z174" s="214">
        <v>0</v>
      </c>
      <c r="AA174" s="215">
        <f>Z174*K174</f>
        <v>0</v>
      </c>
      <c r="AR174" s="20" t="s">
        <v>234</v>
      </c>
      <c r="AT174" s="20" t="s">
        <v>154</v>
      </c>
      <c r="AU174" s="20" t="s">
        <v>131</v>
      </c>
      <c r="AY174" s="20" t="s">
        <v>152</v>
      </c>
      <c r="BE174" s="130">
        <f>IF(U174="základná",N174,0)</f>
        <v>0</v>
      </c>
      <c r="BF174" s="130">
        <f>IF(U174="znížená",N174,0)</f>
        <v>0</v>
      </c>
      <c r="BG174" s="130">
        <f>IF(U174="zákl. prenesená",N174,0)</f>
        <v>0</v>
      </c>
      <c r="BH174" s="130">
        <f>IF(U174="zníž. prenesená",N174,0)</f>
        <v>0</v>
      </c>
      <c r="BI174" s="130">
        <f>IF(U174="nulová",N174,0)</f>
        <v>0</v>
      </c>
      <c r="BJ174" s="20" t="s">
        <v>131</v>
      </c>
      <c r="BK174" s="216">
        <f>ROUND(L174*K174,3)</f>
        <v>0</v>
      </c>
      <c r="BL174" s="20" t="s">
        <v>234</v>
      </c>
      <c r="BM174" s="20" t="s">
        <v>288</v>
      </c>
    </row>
    <row r="175" s="9" customFormat="1" ht="29.88" customHeight="1">
      <c r="B175" s="193"/>
      <c r="C175" s="194"/>
      <c r="D175" s="204" t="s">
        <v>121</v>
      </c>
      <c r="E175" s="204"/>
      <c r="F175" s="204"/>
      <c r="G175" s="204"/>
      <c r="H175" s="204"/>
      <c r="I175" s="204"/>
      <c r="J175" s="204"/>
      <c r="K175" s="204"/>
      <c r="L175" s="204"/>
      <c r="M175" s="204"/>
      <c r="N175" s="217">
        <f>BK175</f>
        <v>0</v>
      </c>
      <c r="O175" s="218"/>
      <c r="P175" s="218"/>
      <c r="Q175" s="218"/>
      <c r="R175" s="197"/>
      <c r="T175" s="198"/>
      <c r="U175" s="194"/>
      <c r="V175" s="194"/>
      <c r="W175" s="199">
        <f>W176</f>
        <v>0</v>
      </c>
      <c r="X175" s="194"/>
      <c r="Y175" s="199">
        <f>Y176</f>
        <v>0.95306550000000012</v>
      </c>
      <c r="Z175" s="194"/>
      <c r="AA175" s="200">
        <f>AA176</f>
        <v>0</v>
      </c>
      <c r="AR175" s="201" t="s">
        <v>131</v>
      </c>
      <c r="AT175" s="202" t="s">
        <v>76</v>
      </c>
      <c r="AU175" s="202" t="s">
        <v>85</v>
      </c>
      <c r="AY175" s="201" t="s">
        <v>152</v>
      </c>
      <c r="BK175" s="203">
        <f>BK176</f>
        <v>0</v>
      </c>
    </row>
    <row r="176" s="1" customFormat="1" ht="25.5" customHeight="1">
      <c r="B176" s="171"/>
      <c r="C176" s="207" t="s">
        <v>289</v>
      </c>
      <c r="D176" s="207" t="s">
        <v>154</v>
      </c>
      <c r="E176" s="208" t="s">
        <v>290</v>
      </c>
      <c r="F176" s="209" t="s">
        <v>291</v>
      </c>
      <c r="G176" s="209"/>
      <c r="H176" s="209"/>
      <c r="I176" s="209"/>
      <c r="J176" s="210" t="s">
        <v>163</v>
      </c>
      <c r="K176" s="211">
        <v>464.91000000000002</v>
      </c>
      <c r="L176" s="212">
        <v>0</v>
      </c>
      <c r="M176" s="212"/>
      <c r="N176" s="211">
        <f>ROUND(L176*K176,3)</f>
        <v>0</v>
      </c>
      <c r="O176" s="211"/>
      <c r="P176" s="211"/>
      <c r="Q176" s="211"/>
      <c r="R176" s="175"/>
      <c r="T176" s="213" t="s">
        <v>5</v>
      </c>
      <c r="U176" s="54" t="s">
        <v>44</v>
      </c>
      <c r="V176" s="45"/>
      <c r="W176" s="214">
        <f>V176*K176</f>
        <v>0</v>
      </c>
      <c r="X176" s="214">
        <v>0.0020500000000000002</v>
      </c>
      <c r="Y176" s="214">
        <f>X176*K176</f>
        <v>0.95306550000000012</v>
      </c>
      <c r="Z176" s="214">
        <v>0</v>
      </c>
      <c r="AA176" s="215">
        <f>Z176*K176</f>
        <v>0</v>
      </c>
      <c r="AR176" s="20" t="s">
        <v>234</v>
      </c>
      <c r="AT176" s="20" t="s">
        <v>154</v>
      </c>
      <c r="AU176" s="20" t="s">
        <v>131</v>
      </c>
      <c r="AY176" s="20" t="s">
        <v>152</v>
      </c>
      <c r="BE176" s="130">
        <f>IF(U176="základná",N176,0)</f>
        <v>0</v>
      </c>
      <c r="BF176" s="130">
        <f>IF(U176="znížená",N176,0)</f>
        <v>0</v>
      </c>
      <c r="BG176" s="130">
        <f>IF(U176="zákl. prenesená",N176,0)</f>
        <v>0</v>
      </c>
      <c r="BH176" s="130">
        <f>IF(U176="zníž. prenesená",N176,0)</f>
        <v>0</v>
      </c>
      <c r="BI176" s="130">
        <f>IF(U176="nulová",N176,0)</f>
        <v>0</v>
      </c>
      <c r="BJ176" s="20" t="s">
        <v>131</v>
      </c>
      <c r="BK176" s="216">
        <f>ROUND(L176*K176,3)</f>
        <v>0</v>
      </c>
      <c r="BL176" s="20" t="s">
        <v>234</v>
      </c>
      <c r="BM176" s="20" t="s">
        <v>292</v>
      </c>
    </row>
    <row r="177" s="9" customFormat="1" ht="29.88" customHeight="1">
      <c r="B177" s="193"/>
      <c r="C177" s="194"/>
      <c r="D177" s="204" t="s">
        <v>122</v>
      </c>
      <c r="E177" s="204"/>
      <c r="F177" s="204"/>
      <c r="G177" s="204"/>
      <c r="H177" s="204"/>
      <c r="I177" s="204"/>
      <c r="J177" s="204"/>
      <c r="K177" s="204"/>
      <c r="L177" s="204"/>
      <c r="M177" s="204"/>
      <c r="N177" s="217">
        <f>BK177</f>
        <v>0</v>
      </c>
      <c r="O177" s="218"/>
      <c r="P177" s="218"/>
      <c r="Q177" s="218"/>
      <c r="R177" s="197"/>
      <c r="T177" s="198"/>
      <c r="U177" s="194"/>
      <c r="V177" s="194"/>
      <c r="W177" s="199">
        <f>SUM(W178:W202)</f>
        <v>0</v>
      </c>
      <c r="X177" s="194"/>
      <c r="Y177" s="199">
        <f>SUM(Y178:Y202)</f>
        <v>9.945438900000001</v>
      </c>
      <c r="Z177" s="194"/>
      <c r="AA177" s="200">
        <f>SUM(AA178:AA202)</f>
        <v>0</v>
      </c>
      <c r="AR177" s="201" t="s">
        <v>131</v>
      </c>
      <c r="AT177" s="202" t="s">
        <v>76</v>
      </c>
      <c r="AU177" s="202" t="s">
        <v>85</v>
      </c>
      <c r="AY177" s="201" t="s">
        <v>152</v>
      </c>
      <c r="BK177" s="203">
        <f>SUM(BK178:BK202)</f>
        <v>0</v>
      </c>
    </row>
    <row r="178" s="1" customFormat="1" ht="38.25" customHeight="1">
      <c r="B178" s="171"/>
      <c r="C178" s="207" t="s">
        <v>293</v>
      </c>
      <c r="D178" s="207" t="s">
        <v>154</v>
      </c>
      <c r="E178" s="208" t="s">
        <v>294</v>
      </c>
      <c r="F178" s="209" t="s">
        <v>295</v>
      </c>
      <c r="G178" s="209"/>
      <c r="H178" s="209"/>
      <c r="I178" s="209"/>
      <c r="J178" s="210" t="s">
        <v>163</v>
      </c>
      <c r="K178" s="211">
        <v>523.90999999999997</v>
      </c>
      <c r="L178" s="212">
        <v>0</v>
      </c>
      <c r="M178" s="212"/>
      <c r="N178" s="211">
        <f>ROUND(L178*K178,3)</f>
        <v>0</v>
      </c>
      <c r="O178" s="211"/>
      <c r="P178" s="211"/>
      <c r="Q178" s="211"/>
      <c r="R178" s="175"/>
      <c r="T178" s="213" t="s">
        <v>5</v>
      </c>
      <c r="U178" s="54" t="s">
        <v>44</v>
      </c>
      <c r="V178" s="45"/>
      <c r="W178" s="214">
        <f>V178*K178</f>
        <v>0</v>
      </c>
      <c r="X178" s="214">
        <v>4.0000000000000003E-05</v>
      </c>
      <c r="Y178" s="214">
        <f>X178*K178</f>
        <v>0.0209564</v>
      </c>
      <c r="Z178" s="214">
        <v>0</v>
      </c>
      <c r="AA178" s="215">
        <f>Z178*K178</f>
        <v>0</v>
      </c>
      <c r="AR178" s="20" t="s">
        <v>234</v>
      </c>
      <c r="AT178" s="20" t="s">
        <v>154</v>
      </c>
      <c r="AU178" s="20" t="s">
        <v>131</v>
      </c>
      <c r="AY178" s="20" t="s">
        <v>152</v>
      </c>
      <c r="BE178" s="130">
        <f>IF(U178="základná",N178,0)</f>
        <v>0</v>
      </c>
      <c r="BF178" s="130">
        <f>IF(U178="znížená",N178,0)</f>
        <v>0</v>
      </c>
      <c r="BG178" s="130">
        <f>IF(U178="zákl. prenesená",N178,0)</f>
        <v>0</v>
      </c>
      <c r="BH178" s="130">
        <f>IF(U178="zníž. prenesená",N178,0)</f>
        <v>0</v>
      </c>
      <c r="BI178" s="130">
        <f>IF(U178="nulová",N178,0)</f>
        <v>0</v>
      </c>
      <c r="BJ178" s="20" t="s">
        <v>131</v>
      </c>
      <c r="BK178" s="216">
        <f>ROUND(L178*K178,3)</f>
        <v>0</v>
      </c>
      <c r="BL178" s="20" t="s">
        <v>234</v>
      </c>
      <c r="BM178" s="20" t="s">
        <v>296</v>
      </c>
    </row>
    <row r="179" s="1" customFormat="1" ht="16.5" customHeight="1">
      <c r="B179" s="171"/>
      <c r="C179" s="221" t="s">
        <v>297</v>
      </c>
      <c r="D179" s="221" t="s">
        <v>240</v>
      </c>
      <c r="E179" s="222" t="s">
        <v>298</v>
      </c>
      <c r="F179" s="223" t="s">
        <v>299</v>
      </c>
      <c r="G179" s="223"/>
      <c r="H179" s="223"/>
      <c r="I179" s="223"/>
      <c r="J179" s="224" t="s">
        <v>163</v>
      </c>
      <c r="K179" s="225">
        <v>544.86599999999999</v>
      </c>
      <c r="L179" s="226">
        <v>0</v>
      </c>
      <c r="M179" s="226"/>
      <c r="N179" s="225">
        <f>ROUND(L179*K179,3)</f>
        <v>0</v>
      </c>
      <c r="O179" s="211"/>
      <c r="P179" s="211"/>
      <c r="Q179" s="211"/>
      <c r="R179" s="175"/>
      <c r="T179" s="213" t="s">
        <v>5</v>
      </c>
      <c r="U179" s="54" t="s">
        <v>44</v>
      </c>
      <c r="V179" s="45"/>
      <c r="W179" s="214">
        <f>V179*K179</f>
        <v>0</v>
      </c>
      <c r="X179" s="214">
        <v>0.012200000000000001</v>
      </c>
      <c r="Y179" s="214">
        <f>X179*K179</f>
        <v>6.6473652000000003</v>
      </c>
      <c r="Z179" s="214">
        <v>0</v>
      </c>
      <c r="AA179" s="215">
        <f>Z179*K179</f>
        <v>0</v>
      </c>
      <c r="AR179" s="20" t="s">
        <v>243</v>
      </c>
      <c r="AT179" s="20" t="s">
        <v>240</v>
      </c>
      <c r="AU179" s="20" t="s">
        <v>131</v>
      </c>
      <c r="AY179" s="20" t="s">
        <v>152</v>
      </c>
      <c r="BE179" s="130">
        <f>IF(U179="základná",N179,0)</f>
        <v>0</v>
      </c>
      <c r="BF179" s="130">
        <f>IF(U179="znížená",N179,0)</f>
        <v>0</v>
      </c>
      <c r="BG179" s="130">
        <f>IF(U179="zákl. prenesená",N179,0)</f>
        <v>0</v>
      </c>
      <c r="BH179" s="130">
        <f>IF(U179="zníž. prenesená",N179,0)</f>
        <v>0</v>
      </c>
      <c r="BI179" s="130">
        <f>IF(U179="nulová",N179,0)</f>
        <v>0</v>
      </c>
      <c r="BJ179" s="20" t="s">
        <v>131</v>
      </c>
      <c r="BK179" s="216">
        <f>ROUND(L179*K179,3)</f>
        <v>0</v>
      </c>
      <c r="BL179" s="20" t="s">
        <v>234</v>
      </c>
      <c r="BM179" s="20" t="s">
        <v>300</v>
      </c>
    </row>
    <row r="180" s="1" customFormat="1" ht="16.5" customHeight="1">
      <c r="B180" s="171"/>
      <c r="C180" s="207" t="s">
        <v>301</v>
      </c>
      <c r="D180" s="207" t="s">
        <v>154</v>
      </c>
      <c r="E180" s="208" t="s">
        <v>302</v>
      </c>
      <c r="F180" s="209" t="s">
        <v>303</v>
      </c>
      <c r="G180" s="209"/>
      <c r="H180" s="209"/>
      <c r="I180" s="209"/>
      <c r="J180" s="210" t="s">
        <v>212</v>
      </c>
      <c r="K180" s="211">
        <v>464.91000000000002</v>
      </c>
      <c r="L180" s="212">
        <v>0</v>
      </c>
      <c r="M180" s="212"/>
      <c r="N180" s="211">
        <f>ROUND(L180*K180,3)</f>
        <v>0</v>
      </c>
      <c r="O180" s="211"/>
      <c r="P180" s="211"/>
      <c r="Q180" s="211"/>
      <c r="R180" s="175"/>
      <c r="T180" s="213" t="s">
        <v>5</v>
      </c>
      <c r="U180" s="54" t="s">
        <v>44</v>
      </c>
      <c r="V180" s="45"/>
      <c r="W180" s="214">
        <f>V180*K180</f>
        <v>0</v>
      </c>
      <c r="X180" s="214">
        <v>3.0000000000000001E-05</v>
      </c>
      <c r="Y180" s="214">
        <f>X180*K180</f>
        <v>0.013947300000000001</v>
      </c>
      <c r="Z180" s="214">
        <v>0</v>
      </c>
      <c r="AA180" s="215">
        <f>Z180*K180</f>
        <v>0</v>
      </c>
      <c r="AR180" s="20" t="s">
        <v>234</v>
      </c>
      <c r="AT180" s="20" t="s">
        <v>154</v>
      </c>
      <c r="AU180" s="20" t="s">
        <v>131</v>
      </c>
      <c r="AY180" s="20" t="s">
        <v>152</v>
      </c>
      <c r="BE180" s="130">
        <f>IF(U180="základná",N180,0)</f>
        <v>0</v>
      </c>
      <c r="BF180" s="130">
        <f>IF(U180="znížená",N180,0)</f>
        <v>0</v>
      </c>
      <c r="BG180" s="130">
        <f>IF(U180="zákl. prenesená",N180,0)</f>
        <v>0</v>
      </c>
      <c r="BH180" s="130">
        <f>IF(U180="zníž. prenesená",N180,0)</f>
        <v>0</v>
      </c>
      <c r="BI180" s="130">
        <f>IF(U180="nulová",N180,0)</f>
        <v>0</v>
      </c>
      <c r="BJ180" s="20" t="s">
        <v>131</v>
      </c>
      <c r="BK180" s="216">
        <f>ROUND(L180*K180,3)</f>
        <v>0</v>
      </c>
      <c r="BL180" s="20" t="s">
        <v>234</v>
      </c>
      <c r="BM180" s="20" t="s">
        <v>304</v>
      </c>
    </row>
    <row r="181" s="1" customFormat="1" ht="38.25" customHeight="1">
      <c r="B181" s="171"/>
      <c r="C181" s="221" t="s">
        <v>305</v>
      </c>
      <c r="D181" s="221" t="s">
        <v>240</v>
      </c>
      <c r="E181" s="222" t="s">
        <v>306</v>
      </c>
      <c r="F181" s="223" t="s">
        <v>307</v>
      </c>
      <c r="G181" s="223"/>
      <c r="H181" s="223"/>
      <c r="I181" s="223"/>
      <c r="J181" s="224" t="s">
        <v>157</v>
      </c>
      <c r="K181" s="225">
        <v>3.4870000000000001</v>
      </c>
      <c r="L181" s="226">
        <v>0</v>
      </c>
      <c r="M181" s="226"/>
      <c r="N181" s="225">
        <f>ROUND(L181*K181,3)</f>
        <v>0</v>
      </c>
      <c r="O181" s="211"/>
      <c r="P181" s="211"/>
      <c r="Q181" s="211"/>
      <c r="R181" s="175"/>
      <c r="T181" s="213" t="s">
        <v>5</v>
      </c>
      <c r="U181" s="54" t="s">
        <v>44</v>
      </c>
      <c r="V181" s="45"/>
      <c r="W181" s="214">
        <f>V181*K181</f>
        <v>0</v>
      </c>
      <c r="X181" s="214">
        <v>0.55000000000000004</v>
      </c>
      <c r="Y181" s="214">
        <f>X181*K181</f>
        <v>1.9178500000000003</v>
      </c>
      <c r="Z181" s="214">
        <v>0</v>
      </c>
      <c r="AA181" s="215">
        <f>Z181*K181</f>
        <v>0</v>
      </c>
      <c r="AR181" s="20" t="s">
        <v>243</v>
      </c>
      <c r="AT181" s="20" t="s">
        <v>240</v>
      </c>
      <c r="AU181" s="20" t="s">
        <v>131</v>
      </c>
      <c r="AY181" s="20" t="s">
        <v>152</v>
      </c>
      <c r="BE181" s="130">
        <f>IF(U181="základná",N181,0)</f>
        <v>0</v>
      </c>
      <c r="BF181" s="130">
        <f>IF(U181="znížená",N181,0)</f>
        <v>0</v>
      </c>
      <c r="BG181" s="130">
        <f>IF(U181="zákl. prenesená",N181,0)</f>
        <v>0</v>
      </c>
      <c r="BH181" s="130">
        <f>IF(U181="zníž. prenesená",N181,0)</f>
        <v>0</v>
      </c>
      <c r="BI181" s="130">
        <f>IF(U181="nulová",N181,0)</f>
        <v>0</v>
      </c>
      <c r="BJ181" s="20" t="s">
        <v>131</v>
      </c>
      <c r="BK181" s="216">
        <f>ROUND(L181*K181,3)</f>
        <v>0</v>
      </c>
      <c r="BL181" s="20" t="s">
        <v>234</v>
      </c>
      <c r="BM181" s="20" t="s">
        <v>308</v>
      </c>
    </row>
    <row r="182" s="1" customFormat="1" ht="25.5" customHeight="1">
      <c r="B182" s="171"/>
      <c r="C182" s="207" t="s">
        <v>309</v>
      </c>
      <c r="D182" s="207" t="s">
        <v>154</v>
      </c>
      <c r="E182" s="208" t="s">
        <v>310</v>
      </c>
      <c r="F182" s="209" t="s">
        <v>311</v>
      </c>
      <c r="G182" s="209"/>
      <c r="H182" s="209"/>
      <c r="I182" s="209"/>
      <c r="J182" s="210" t="s">
        <v>312</v>
      </c>
      <c r="K182" s="211">
        <v>4</v>
      </c>
      <c r="L182" s="212">
        <v>0</v>
      </c>
      <c r="M182" s="212"/>
      <c r="N182" s="211">
        <f>ROUND(L182*K182,3)</f>
        <v>0</v>
      </c>
      <c r="O182" s="211"/>
      <c r="P182" s="211"/>
      <c r="Q182" s="211"/>
      <c r="R182" s="175"/>
      <c r="T182" s="213" t="s">
        <v>5</v>
      </c>
      <c r="U182" s="54" t="s">
        <v>44</v>
      </c>
      <c r="V182" s="45"/>
      <c r="W182" s="214">
        <f>V182*K182</f>
        <v>0</v>
      </c>
      <c r="X182" s="214">
        <v>0.00025999999999999998</v>
      </c>
      <c r="Y182" s="214">
        <f>X182*K182</f>
        <v>0.0010399999999999999</v>
      </c>
      <c r="Z182" s="214">
        <v>0</v>
      </c>
      <c r="AA182" s="215">
        <f>Z182*K182</f>
        <v>0</v>
      </c>
      <c r="AR182" s="20" t="s">
        <v>234</v>
      </c>
      <c r="AT182" s="20" t="s">
        <v>154</v>
      </c>
      <c r="AU182" s="20" t="s">
        <v>131</v>
      </c>
      <c r="AY182" s="20" t="s">
        <v>152</v>
      </c>
      <c r="BE182" s="130">
        <f>IF(U182="základná",N182,0)</f>
        <v>0</v>
      </c>
      <c r="BF182" s="130">
        <f>IF(U182="znížená",N182,0)</f>
        <v>0</v>
      </c>
      <c r="BG182" s="130">
        <f>IF(U182="zákl. prenesená",N182,0)</f>
        <v>0</v>
      </c>
      <c r="BH182" s="130">
        <f>IF(U182="zníž. prenesená",N182,0)</f>
        <v>0</v>
      </c>
      <c r="BI182" s="130">
        <f>IF(U182="nulová",N182,0)</f>
        <v>0</v>
      </c>
      <c r="BJ182" s="20" t="s">
        <v>131</v>
      </c>
      <c r="BK182" s="216">
        <f>ROUND(L182*K182,3)</f>
        <v>0</v>
      </c>
      <c r="BL182" s="20" t="s">
        <v>234</v>
      </c>
      <c r="BM182" s="20" t="s">
        <v>313</v>
      </c>
    </row>
    <row r="183" s="1" customFormat="1" ht="16.5" customHeight="1">
      <c r="B183" s="171"/>
      <c r="C183" s="221" t="s">
        <v>314</v>
      </c>
      <c r="D183" s="221" t="s">
        <v>240</v>
      </c>
      <c r="E183" s="222" t="s">
        <v>315</v>
      </c>
      <c r="F183" s="223" t="s">
        <v>316</v>
      </c>
      <c r="G183" s="223"/>
      <c r="H183" s="223"/>
      <c r="I183" s="223"/>
      <c r="J183" s="224" t="s">
        <v>312</v>
      </c>
      <c r="K183" s="225">
        <v>2</v>
      </c>
      <c r="L183" s="226">
        <v>0</v>
      </c>
      <c r="M183" s="226"/>
      <c r="N183" s="225">
        <f>ROUND(L183*K183,3)</f>
        <v>0</v>
      </c>
      <c r="O183" s="211"/>
      <c r="P183" s="211"/>
      <c r="Q183" s="211"/>
      <c r="R183" s="175"/>
      <c r="T183" s="213" t="s">
        <v>5</v>
      </c>
      <c r="U183" s="54" t="s">
        <v>44</v>
      </c>
      <c r="V183" s="45"/>
      <c r="W183" s="214">
        <f>V183*K183</f>
        <v>0</v>
      </c>
      <c r="X183" s="214">
        <v>0.0084600000000000005</v>
      </c>
      <c r="Y183" s="214">
        <f>X183*K183</f>
        <v>0.016920000000000001</v>
      </c>
      <c r="Z183" s="214">
        <v>0</v>
      </c>
      <c r="AA183" s="215">
        <f>Z183*K183</f>
        <v>0</v>
      </c>
      <c r="AR183" s="20" t="s">
        <v>243</v>
      </c>
      <c r="AT183" s="20" t="s">
        <v>240</v>
      </c>
      <c r="AU183" s="20" t="s">
        <v>131</v>
      </c>
      <c r="AY183" s="20" t="s">
        <v>152</v>
      </c>
      <c r="BE183" s="130">
        <f>IF(U183="základná",N183,0)</f>
        <v>0</v>
      </c>
      <c r="BF183" s="130">
        <f>IF(U183="znížená",N183,0)</f>
        <v>0</v>
      </c>
      <c r="BG183" s="130">
        <f>IF(U183="zákl. prenesená",N183,0)</f>
        <v>0</v>
      </c>
      <c r="BH183" s="130">
        <f>IF(U183="zníž. prenesená",N183,0)</f>
        <v>0</v>
      </c>
      <c r="BI183" s="130">
        <f>IF(U183="nulová",N183,0)</f>
        <v>0</v>
      </c>
      <c r="BJ183" s="20" t="s">
        <v>131</v>
      </c>
      <c r="BK183" s="216">
        <f>ROUND(L183*K183,3)</f>
        <v>0</v>
      </c>
      <c r="BL183" s="20" t="s">
        <v>234</v>
      </c>
      <c r="BM183" s="20" t="s">
        <v>317</v>
      </c>
    </row>
    <row r="184" s="1" customFormat="1" ht="16.5" customHeight="1">
      <c r="B184" s="171"/>
      <c r="C184" s="221" t="s">
        <v>243</v>
      </c>
      <c r="D184" s="221" t="s">
        <v>240</v>
      </c>
      <c r="E184" s="222" t="s">
        <v>318</v>
      </c>
      <c r="F184" s="223" t="s">
        <v>319</v>
      </c>
      <c r="G184" s="223"/>
      <c r="H184" s="223"/>
      <c r="I184" s="223"/>
      <c r="J184" s="224" t="s">
        <v>312</v>
      </c>
      <c r="K184" s="225">
        <v>2</v>
      </c>
      <c r="L184" s="226">
        <v>0</v>
      </c>
      <c r="M184" s="226"/>
      <c r="N184" s="225">
        <f>ROUND(L184*K184,3)</f>
        <v>0</v>
      </c>
      <c r="O184" s="211"/>
      <c r="P184" s="211"/>
      <c r="Q184" s="211"/>
      <c r="R184" s="175"/>
      <c r="T184" s="213" t="s">
        <v>5</v>
      </c>
      <c r="U184" s="54" t="s">
        <v>44</v>
      </c>
      <c r="V184" s="45"/>
      <c r="W184" s="214">
        <f>V184*K184</f>
        <v>0</v>
      </c>
      <c r="X184" s="214">
        <v>0.0096699999999999998</v>
      </c>
      <c r="Y184" s="214">
        <f>X184*K184</f>
        <v>0.01934</v>
      </c>
      <c r="Z184" s="214">
        <v>0</v>
      </c>
      <c r="AA184" s="215">
        <f>Z184*K184</f>
        <v>0</v>
      </c>
      <c r="AR184" s="20" t="s">
        <v>243</v>
      </c>
      <c r="AT184" s="20" t="s">
        <v>240</v>
      </c>
      <c r="AU184" s="20" t="s">
        <v>131</v>
      </c>
      <c r="AY184" s="20" t="s">
        <v>152</v>
      </c>
      <c r="BE184" s="130">
        <f>IF(U184="základná",N184,0)</f>
        <v>0</v>
      </c>
      <c r="BF184" s="130">
        <f>IF(U184="znížená",N184,0)</f>
        <v>0</v>
      </c>
      <c r="BG184" s="130">
        <f>IF(U184="zákl. prenesená",N184,0)</f>
        <v>0</v>
      </c>
      <c r="BH184" s="130">
        <f>IF(U184="zníž. prenesená",N184,0)</f>
        <v>0</v>
      </c>
      <c r="BI184" s="130">
        <f>IF(U184="nulová",N184,0)</f>
        <v>0</v>
      </c>
      <c r="BJ184" s="20" t="s">
        <v>131</v>
      </c>
      <c r="BK184" s="216">
        <f>ROUND(L184*K184,3)</f>
        <v>0</v>
      </c>
      <c r="BL184" s="20" t="s">
        <v>234</v>
      </c>
      <c r="BM184" s="20" t="s">
        <v>320</v>
      </c>
    </row>
    <row r="185" s="1" customFormat="1" ht="25.5" customHeight="1">
      <c r="B185" s="171"/>
      <c r="C185" s="207" t="s">
        <v>321</v>
      </c>
      <c r="D185" s="207" t="s">
        <v>154</v>
      </c>
      <c r="E185" s="208" t="s">
        <v>322</v>
      </c>
      <c r="F185" s="209" t="s">
        <v>323</v>
      </c>
      <c r="G185" s="209"/>
      <c r="H185" s="209"/>
      <c r="I185" s="209"/>
      <c r="J185" s="210" t="s">
        <v>312</v>
      </c>
      <c r="K185" s="211">
        <v>2</v>
      </c>
      <c r="L185" s="212">
        <v>0</v>
      </c>
      <c r="M185" s="212"/>
      <c r="N185" s="211">
        <f>ROUND(L185*K185,3)</f>
        <v>0</v>
      </c>
      <c r="O185" s="211"/>
      <c r="P185" s="211"/>
      <c r="Q185" s="211"/>
      <c r="R185" s="175"/>
      <c r="T185" s="213" t="s">
        <v>5</v>
      </c>
      <c r="U185" s="54" t="s">
        <v>44</v>
      </c>
      <c r="V185" s="45"/>
      <c r="W185" s="214">
        <f>V185*K185</f>
        <v>0</v>
      </c>
      <c r="X185" s="214">
        <v>0.00040000000000000002</v>
      </c>
      <c r="Y185" s="214">
        <f>X185*K185</f>
        <v>0.00080000000000000004</v>
      </c>
      <c r="Z185" s="214">
        <v>0</v>
      </c>
      <c r="AA185" s="215">
        <f>Z185*K185</f>
        <v>0</v>
      </c>
      <c r="AR185" s="20" t="s">
        <v>234</v>
      </c>
      <c r="AT185" s="20" t="s">
        <v>154</v>
      </c>
      <c r="AU185" s="20" t="s">
        <v>131</v>
      </c>
      <c r="AY185" s="20" t="s">
        <v>152</v>
      </c>
      <c r="BE185" s="130">
        <f>IF(U185="základná",N185,0)</f>
        <v>0</v>
      </c>
      <c r="BF185" s="130">
        <f>IF(U185="znížená",N185,0)</f>
        <v>0</v>
      </c>
      <c r="BG185" s="130">
        <f>IF(U185="zákl. prenesená",N185,0)</f>
        <v>0</v>
      </c>
      <c r="BH185" s="130">
        <f>IF(U185="zníž. prenesená",N185,0)</f>
        <v>0</v>
      </c>
      <c r="BI185" s="130">
        <f>IF(U185="nulová",N185,0)</f>
        <v>0</v>
      </c>
      <c r="BJ185" s="20" t="s">
        <v>131</v>
      </c>
      <c r="BK185" s="216">
        <f>ROUND(L185*K185,3)</f>
        <v>0</v>
      </c>
      <c r="BL185" s="20" t="s">
        <v>234</v>
      </c>
      <c r="BM185" s="20" t="s">
        <v>324</v>
      </c>
    </row>
    <row r="186" s="1" customFormat="1" ht="16.5" customHeight="1">
      <c r="B186" s="171"/>
      <c r="C186" s="221" t="s">
        <v>325</v>
      </c>
      <c r="D186" s="221" t="s">
        <v>240</v>
      </c>
      <c r="E186" s="222" t="s">
        <v>326</v>
      </c>
      <c r="F186" s="223" t="s">
        <v>327</v>
      </c>
      <c r="G186" s="223"/>
      <c r="H186" s="223"/>
      <c r="I186" s="223"/>
      <c r="J186" s="224" t="s">
        <v>312</v>
      </c>
      <c r="K186" s="225">
        <v>2</v>
      </c>
      <c r="L186" s="226">
        <v>0</v>
      </c>
      <c r="M186" s="226"/>
      <c r="N186" s="225">
        <f>ROUND(L186*K186,3)</f>
        <v>0</v>
      </c>
      <c r="O186" s="211"/>
      <c r="P186" s="211"/>
      <c r="Q186" s="211"/>
      <c r="R186" s="175"/>
      <c r="T186" s="213" t="s">
        <v>5</v>
      </c>
      <c r="U186" s="54" t="s">
        <v>44</v>
      </c>
      <c r="V186" s="45"/>
      <c r="W186" s="214">
        <f>V186*K186</f>
        <v>0</v>
      </c>
      <c r="X186" s="214">
        <v>0.028299999999999999</v>
      </c>
      <c r="Y186" s="214">
        <f>X186*K186</f>
        <v>0.056599999999999998</v>
      </c>
      <c r="Z186" s="214">
        <v>0</v>
      </c>
      <c r="AA186" s="215">
        <f>Z186*K186</f>
        <v>0</v>
      </c>
      <c r="AR186" s="20" t="s">
        <v>243</v>
      </c>
      <c r="AT186" s="20" t="s">
        <v>240</v>
      </c>
      <c r="AU186" s="20" t="s">
        <v>131</v>
      </c>
      <c r="AY186" s="20" t="s">
        <v>152</v>
      </c>
      <c r="BE186" s="130">
        <f>IF(U186="základná",N186,0)</f>
        <v>0</v>
      </c>
      <c r="BF186" s="130">
        <f>IF(U186="znížená",N186,0)</f>
        <v>0</v>
      </c>
      <c r="BG186" s="130">
        <f>IF(U186="zákl. prenesená",N186,0)</f>
        <v>0</v>
      </c>
      <c r="BH186" s="130">
        <f>IF(U186="zníž. prenesená",N186,0)</f>
        <v>0</v>
      </c>
      <c r="BI186" s="130">
        <f>IF(U186="nulová",N186,0)</f>
        <v>0</v>
      </c>
      <c r="BJ186" s="20" t="s">
        <v>131</v>
      </c>
      <c r="BK186" s="216">
        <f>ROUND(L186*K186,3)</f>
        <v>0</v>
      </c>
      <c r="BL186" s="20" t="s">
        <v>234</v>
      </c>
      <c r="BM186" s="20" t="s">
        <v>328</v>
      </c>
    </row>
    <row r="187" s="1" customFormat="1" ht="25.5" customHeight="1">
      <c r="B187" s="171"/>
      <c r="C187" s="207" t="s">
        <v>329</v>
      </c>
      <c r="D187" s="207" t="s">
        <v>154</v>
      </c>
      <c r="E187" s="208" t="s">
        <v>330</v>
      </c>
      <c r="F187" s="209" t="s">
        <v>331</v>
      </c>
      <c r="G187" s="209"/>
      <c r="H187" s="209"/>
      <c r="I187" s="209"/>
      <c r="J187" s="210" t="s">
        <v>312</v>
      </c>
      <c r="K187" s="211">
        <v>10</v>
      </c>
      <c r="L187" s="212">
        <v>0</v>
      </c>
      <c r="M187" s="212"/>
      <c r="N187" s="211">
        <f>ROUND(L187*K187,3)</f>
        <v>0</v>
      </c>
      <c r="O187" s="211"/>
      <c r="P187" s="211"/>
      <c r="Q187" s="211"/>
      <c r="R187" s="175"/>
      <c r="T187" s="213" t="s">
        <v>5</v>
      </c>
      <c r="U187" s="54" t="s">
        <v>44</v>
      </c>
      <c r="V187" s="45"/>
      <c r="W187" s="214">
        <f>V187*K187</f>
        <v>0</v>
      </c>
      <c r="X187" s="214">
        <v>0.00052999999999999998</v>
      </c>
      <c r="Y187" s="214">
        <f>X187*K187</f>
        <v>0.0053</v>
      </c>
      <c r="Z187" s="214">
        <v>0</v>
      </c>
      <c r="AA187" s="215">
        <f>Z187*K187</f>
        <v>0</v>
      </c>
      <c r="AR187" s="20" t="s">
        <v>234</v>
      </c>
      <c r="AT187" s="20" t="s">
        <v>154</v>
      </c>
      <c r="AU187" s="20" t="s">
        <v>131</v>
      </c>
      <c r="AY187" s="20" t="s">
        <v>152</v>
      </c>
      <c r="BE187" s="130">
        <f>IF(U187="základná",N187,0)</f>
        <v>0</v>
      </c>
      <c r="BF187" s="130">
        <f>IF(U187="znížená",N187,0)</f>
        <v>0</v>
      </c>
      <c r="BG187" s="130">
        <f>IF(U187="zákl. prenesená",N187,0)</f>
        <v>0</v>
      </c>
      <c r="BH187" s="130">
        <f>IF(U187="zníž. prenesená",N187,0)</f>
        <v>0</v>
      </c>
      <c r="BI187" s="130">
        <f>IF(U187="nulová",N187,0)</f>
        <v>0</v>
      </c>
      <c r="BJ187" s="20" t="s">
        <v>131</v>
      </c>
      <c r="BK187" s="216">
        <f>ROUND(L187*K187,3)</f>
        <v>0</v>
      </c>
      <c r="BL187" s="20" t="s">
        <v>234</v>
      </c>
      <c r="BM187" s="20" t="s">
        <v>332</v>
      </c>
    </row>
    <row r="188" s="1" customFormat="1" ht="25.5" customHeight="1">
      <c r="B188" s="171"/>
      <c r="C188" s="221" t="s">
        <v>333</v>
      </c>
      <c r="D188" s="221" t="s">
        <v>240</v>
      </c>
      <c r="E188" s="222" t="s">
        <v>334</v>
      </c>
      <c r="F188" s="223" t="s">
        <v>335</v>
      </c>
      <c r="G188" s="223"/>
      <c r="H188" s="223"/>
      <c r="I188" s="223"/>
      <c r="J188" s="224" t="s">
        <v>312</v>
      </c>
      <c r="K188" s="225">
        <v>10</v>
      </c>
      <c r="L188" s="226">
        <v>0</v>
      </c>
      <c r="M188" s="226"/>
      <c r="N188" s="225">
        <f>ROUND(L188*K188,3)</f>
        <v>0</v>
      </c>
      <c r="O188" s="211"/>
      <c r="P188" s="211"/>
      <c r="Q188" s="211"/>
      <c r="R188" s="175"/>
      <c r="T188" s="213" t="s">
        <v>5</v>
      </c>
      <c r="U188" s="54" t="s">
        <v>44</v>
      </c>
      <c r="V188" s="45"/>
      <c r="W188" s="214">
        <f>V188*K188</f>
        <v>0</v>
      </c>
      <c r="X188" s="214">
        <v>0.04086</v>
      </c>
      <c r="Y188" s="214">
        <f>X188*K188</f>
        <v>0.40860000000000002</v>
      </c>
      <c r="Z188" s="214">
        <v>0</v>
      </c>
      <c r="AA188" s="215">
        <f>Z188*K188</f>
        <v>0</v>
      </c>
      <c r="AR188" s="20" t="s">
        <v>243</v>
      </c>
      <c r="AT188" s="20" t="s">
        <v>240</v>
      </c>
      <c r="AU188" s="20" t="s">
        <v>131</v>
      </c>
      <c r="AY188" s="20" t="s">
        <v>152</v>
      </c>
      <c r="BE188" s="130">
        <f>IF(U188="základná",N188,0)</f>
        <v>0</v>
      </c>
      <c r="BF188" s="130">
        <f>IF(U188="znížená",N188,0)</f>
        <v>0</v>
      </c>
      <c r="BG188" s="130">
        <f>IF(U188="zákl. prenesená",N188,0)</f>
        <v>0</v>
      </c>
      <c r="BH188" s="130">
        <f>IF(U188="zníž. prenesená",N188,0)</f>
        <v>0</v>
      </c>
      <c r="BI188" s="130">
        <f>IF(U188="nulová",N188,0)</f>
        <v>0</v>
      </c>
      <c r="BJ188" s="20" t="s">
        <v>131</v>
      </c>
      <c r="BK188" s="216">
        <f>ROUND(L188*K188,3)</f>
        <v>0</v>
      </c>
      <c r="BL188" s="20" t="s">
        <v>234</v>
      </c>
      <c r="BM188" s="20" t="s">
        <v>336</v>
      </c>
    </row>
    <row r="189" s="1" customFormat="1" ht="25.5" customHeight="1">
      <c r="B189" s="171"/>
      <c r="C189" s="207" t="s">
        <v>337</v>
      </c>
      <c r="D189" s="207" t="s">
        <v>154</v>
      </c>
      <c r="E189" s="208" t="s">
        <v>338</v>
      </c>
      <c r="F189" s="209" t="s">
        <v>339</v>
      </c>
      <c r="G189" s="209"/>
      <c r="H189" s="209"/>
      <c r="I189" s="209"/>
      <c r="J189" s="210" t="s">
        <v>312</v>
      </c>
      <c r="K189" s="211">
        <v>4</v>
      </c>
      <c r="L189" s="212">
        <v>0</v>
      </c>
      <c r="M189" s="212"/>
      <c r="N189" s="211">
        <f>ROUND(L189*K189,3)</f>
        <v>0</v>
      </c>
      <c r="O189" s="211"/>
      <c r="P189" s="211"/>
      <c r="Q189" s="211"/>
      <c r="R189" s="175"/>
      <c r="T189" s="213" t="s">
        <v>5</v>
      </c>
      <c r="U189" s="54" t="s">
        <v>44</v>
      </c>
      <c r="V189" s="45"/>
      <c r="W189" s="214">
        <f>V189*K189</f>
        <v>0</v>
      </c>
      <c r="X189" s="214">
        <v>0.00055000000000000003</v>
      </c>
      <c r="Y189" s="214">
        <f>X189*K189</f>
        <v>0.0022000000000000001</v>
      </c>
      <c r="Z189" s="214">
        <v>0</v>
      </c>
      <c r="AA189" s="215">
        <f>Z189*K189</f>
        <v>0</v>
      </c>
      <c r="AR189" s="20" t="s">
        <v>234</v>
      </c>
      <c r="AT189" s="20" t="s">
        <v>154</v>
      </c>
      <c r="AU189" s="20" t="s">
        <v>131</v>
      </c>
      <c r="AY189" s="20" t="s">
        <v>152</v>
      </c>
      <c r="BE189" s="130">
        <f>IF(U189="základná",N189,0)</f>
        <v>0</v>
      </c>
      <c r="BF189" s="130">
        <f>IF(U189="znížená",N189,0)</f>
        <v>0</v>
      </c>
      <c r="BG189" s="130">
        <f>IF(U189="zákl. prenesená",N189,0)</f>
        <v>0</v>
      </c>
      <c r="BH189" s="130">
        <f>IF(U189="zníž. prenesená",N189,0)</f>
        <v>0</v>
      </c>
      <c r="BI189" s="130">
        <f>IF(U189="nulová",N189,0)</f>
        <v>0</v>
      </c>
      <c r="BJ189" s="20" t="s">
        <v>131</v>
      </c>
      <c r="BK189" s="216">
        <f>ROUND(L189*K189,3)</f>
        <v>0</v>
      </c>
      <c r="BL189" s="20" t="s">
        <v>234</v>
      </c>
      <c r="BM189" s="20" t="s">
        <v>340</v>
      </c>
    </row>
    <row r="190" s="1" customFormat="1" ht="25.5" customHeight="1">
      <c r="B190" s="171"/>
      <c r="C190" s="221" t="s">
        <v>341</v>
      </c>
      <c r="D190" s="221" t="s">
        <v>240</v>
      </c>
      <c r="E190" s="222" t="s">
        <v>342</v>
      </c>
      <c r="F190" s="223" t="s">
        <v>343</v>
      </c>
      <c r="G190" s="223"/>
      <c r="H190" s="223"/>
      <c r="I190" s="223"/>
      <c r="J190" s="224" t="s">
        <v>312</v>
      </c>
      <c r="K190" s="225">
        <v>4</v>
      </c>
      <c r="L190" s="226">
        <v>0</v>
      </c>
      <c r="M190" s="226"/>
      <c r="N190" s="225">
        <f>ROUND(L190*K190,3)</f>
        <v>0</v>
      </c>
      <c r="O190" s="211"/>
      <c r="P190" s="211"/>
      <c r="Q190" s="211"/>
      <c r="R190" s="175"/>
      <c r="T190" s="213" t="s">
        <v>5</v>
      </c>
      <c r="U190" s="54" t="s">
        <v>44</v>
      </c>
      <c r="V190" s="45"/>
      <c r="W190" s="214">
        <f>V190*K190</f>
        <v>0</v>
      </c>
      <c r="X190" s="214">
        <v>0.043459999999999999</v>
      </c>
      <c r="Y190" s="214">
        <f>X190*K190</f>
        <v>0.17384</v>
      </c>
      <c r="Z190" s="214">
        <v>0</v>
      </c>
      <c r="AA190" s="215">
        <f>Z190*K190</f>
        <v>0</v>
      </c>
      <c r="AR190" s="20" t="s">
        <v>243</v>
      </c>
      <c r="AT190" s="20" t="s">
        <v>240</v>
      </c>
      <c r="AU190" s="20" t="s">
        <v>131</v>
      </c>
      <c r="AY190" s="20" t="s">
        <v>152</v>
      </c>
      <c r="BE190" s="130">
        <f>IF(U190="základná",N190,0)</f>
        <v>0</v>
      </c>
      <c r="BF190" s="130">
        <f>IF(U190="znížená",N190,0)</f>
        <v>0</v>
      </c>
      <c r="BG190" s="130">
        <f>IF(U190="zákl. prenesená",N190,0)</f>
        <v>0</v>
      </c>
      <c r="BH190" s="130">
        <f>IF(U190="zníž. prenesená",N190,0)</f>
        <v>0</v>
      </c>
      <c r="BI190" s="130">
        <f>IF(U190="nulová",N190,0)</f>
        <v>0</v>
      </c>
      <c r="BJ190" s="20" t="s">
        <v>131</v>
      </c>
      <c r="BK190" s="216">
        <f>ROUND(L190*K190,3)</f>
        <v>0</v>
      </c>
      <c r="BL190" s="20" t="s">
        <v>234</v>
      </c>
      <c r="BM190" s="20" t="s">
        <v>344</v>
      </c>
    </row>
    <row r="191" s="1" customFormat="1" ht="25.5" customHeight="1">
      <c r="B191" s="171"/>
      <c r="C191" s="207" t="s">
        <v>345</v>
      </c>
      <c r="D191" s="207" t="s">
        <v>154</v>
      </c>
      <c r="E191" s="208" t="s">
        <v>346</v>
      </c>
      <c r="F191" s="209" t="s">
        <v>347</v>
      </c>
      <c r="G191" s="209"/>
      <c r="H191" s="209"/>
      <c r="I191" s="209"/>
      <c r="J191" s="210" t="s">
        <v>312</v>
      </c>
      <c r="K191" s="211">
        <v>3</v>
      </c>
      <c r="L191" s="212">
        <v>0</v>
      </c>
      <c r="M191" s="212"/>
      <c r="N191" s="211">
        <f>ROUND(L191*K191,3)</f>
        <v>0</v>
      </c>
      <c r="O191" s="211"/>
      <c r="P191" s="211"/>
      <c r="Q191" s="211"/>
      <c r="R191" s="175"/>
      <c r="T191" s="213" t="s">
        <v>5</v>
      </c>
      <c r="U191" s="54" t="s">
        <v>44</v>
      </c>
      <c r="V191" s="45"/>
      <c r="W191" s="214">
        <f>V191*K191</f>
        <v>0</v>
      </c>
      <c r="X191" s="214">
        <v>0.00064999999999999997</v>
      </c>
      <c r="Y191" s="214">
        <f>X191*K191</f>
        <v>0.0019499999999999999</v>
      </c>
      <c r="Z191" s="214">
        <v>0</v>
      </c>
      <c r="AA191" s="215">
        <f>Z191*K191</f>
        <v>0</v>
      </c>
      <c r="AR191" s="20" t="s">
        <v>234</v>
      </c>
      <c r="AT191" s="20" t="s">
        <v>154</v>
      </c>
      <c r="AU191" s="20" t="s">
        <v>131</v>
      </c>
      <c r="AY191" s="20" t="s">
        <v>152</v>
      </c>
      <c r="BE191" s="130">
        <f>IF(U191="základná",N191,0)</f>
        <v>0</v>
      </c>
      <c r="BF191" s="130">
        <f>IF(U191="znížená",N191,0)</f>
        <v>0</v>
      </c>
      <c r="BG191" s="130">
        <f>IF(U191="zákl. prenesená",N191,0)</f>
        <v>0</v>
      </c>
      <c r="BH191" s="130">
        <f>IF(U191="zníž. prenesená",N191,0)</f>
        <v>0</v>
      </c>
      <c r="BI191" s="130">
        <f>IF(U191="nulová",N191,0)</f>
        <v>0</v>
      </c>
      <c r="BJ191" s="20" t="s">
        <v>131</v>
      </c>
      <c r="BK191" s="216">
        <f>ROUND(L191*K191,3)</f>
        <v>0</v>
      </c>
      <c r="BL191" s="20" t="s">
        <v>234</v>
      </c>
      <c r="BM191" s="20" t="s">
        <v>348</v>
      </c>
    </row>
    <row r="192" s="1" customFormat="1" ht="38.25" customHeight="1">
      <c r="B192" s="171"/>
      <c r="C192" s="221" t="s">
        <v>349</v>
      </c>
      <c r="D192" s="221" t="s">
        <v>240</v>
      </c>
      <c r="E192" s="222" t="s">
        <v>350</v>
      </c>
      <c r="F192" s="223" t="s">
        <v>351</v>
      </c>
      <c r="G192" s="223"/>
      <c r="H192" s="223"/>
      <c r="I192" s="223"/>
      <c r="J192" s="224" t="s">
        <v>312</v>
      </c>
      <c r="K192" s="225">
        <v>3</v>
      </c>
      <c r="L192" s="226">
        <v>0</v>
      </c>
      <c r="M192" s="226"/>
      <c r="N192" s="225">
        <f>ROUND(L192*K192,3)</f>
        <v>0</v>
      </c>
      <c r="O192" s="211"/>
      <c r="P192" s="211"/>
      <c r="Q192" s="211"/>
      <c r="R192" s="175"/>
      <c r="T192" s="213" t="s">
        <v>5</v>
      </c>
      <c r="U192" s="54" t="s">
        <v>44</v>
      </c>
      <c r="V192" s="45"/>
      <c r="W192" s="214">
        <f>V192*K192</f>
        <v>0</v>
      </c>
      <c r="X192" s="214">
        <v>0.076420000000000002</v>
      </c>
      <c r="Y192" s="214">
        <f>X192*K192</f>
        <v>0.22926000000000002</v>
      </c>
      <c r="Z192" s="214">
        <v>0</v>
      </c>
      <c r="AA192" s="215">
        <f>Z192*K192</f>
        <v>0</v>
      </c>
      <c r="AR192" s="20" t="s">
        <v>243</v>
      </c>
      <c r="AT192" s="20" t="s">
        <v>240</v>
      </c>
      <c r="AU192" s="20" t="s">
        <v>131</v>
      </c>
      <c r="AY192" s="20" t="s">
        <v>152</v>
      </c>
      <c r="BE192" s="130">
        <f>IF(U192="základná",N192,0)</f>
        <v>0</v>
      </c>
      <c r="BF192" s="130">
        <f>IF(U192="znížená",N192,0)</f>
        <v>0</v>
      </c>
      <c r="BG192" s="130">
        <f>IF(U192="zákl. prenesená",N192,0)</f>
        <v>0</v>
      </c>
      <c r="BH192" s="130">
        <f>IF(U192="zníž. prenesená",N192,0)</f>
        <v>0</v>
      </c>
      <c r="BI192" s="130">
        <f>IF(U192="nulová",N192,0)</f>
        <v>0</v>
      </c>
      <c r="BJ192" s="20" t="s">
        <v>131</v>
      </c>
      <c r="BK192" s="216">
        <f>ROUND(L192*K192,3)</f>
        <v>0</v>
      </c>
      <c r="BL192" s="20" t="s">
        <v>234</v>
      </c>
      <c r="BM192" s="20" t="s">
        <v>352</v>
      </c>
    </row>
    <row r="193" s="1" customFormat="1" ht="25.5" customHeight="1">
      <c r="B193" s="171"/>
      <c r="C193" s="207" t="s">
        <v>353</v>
      </c>
      <c r="D193" s="207" t="s">
        <v>154</v>
      </c>
      <c r="E193" s="208" t="s">
        <v>354</v>
      </c>
      <c r="F193" s="209" t="s">
        <v>355</v>
      </c>
      <c r="G193" s="209"/>
      <c r="H193" s="209"/>
      <c r="I193" s="209"/>
      <c r="J193" s="210" t="s">
        <v>312</v>
      </c>
      <c r="K193" s="211">
        <v>5</v>
      </c>
      <c r="L193" s="212">
        <v>0</v>
      </c>
      <c r="M193" s="212"/>
      <c r="N193" s="211">
        <f>ROUND(L193*K193,3)</f>
        <v>0</v>
      </c>
      <c r="O193" s="211"/>
      <c r="P193" s="211"/>
      <c r="Q193" s="211"/>
      <c r="R193" s="175"/>
      <c r="T193" s="213" t="s">
        <v>5</v>
      </c>
      <c r="U193" s="54" t="s">
        <v>44</v>
      </c>
      <c r="V193" s="45"/>
      <c r="W193" s="214">
        <f>V193*K193</f>
        <v>0</v>
      </c>
      <c r="X193" s="214">
        <v>0.00056999999999999998</v>
      </c>
      <c r="Y193" s="214">
        <f>X193*K193</f>
        <v>0.0028500000000000001</v>
      </c>
      <c r="Z193" s="214">
        <v>0</v>
      </c>
      <c r="AA193" s="215">
        <f>Z193*K193</f>
        <v>0</v>
      </c>
      <c r="AR193" s="20" t="s">
        <v>234</v>
      </c>
      <c r="AT193" s="20" t="s">
        <v>154</v>
      </c>
      <c r="AU193" s="20" t="s">
        <v>131</v>
      </c>
      <c r="AY193" s="20" t="s">
        <v>152</v>
      </c>
      <c r="BE193" s="130">
        <f>IF(U193="základná",N193,0)</f>
        <v>0</v>
      </c>
      <c r="BF193" s="130">
        <f>IF(U193="znížená",N193,0)</f>
        <v>0</v>
      </c>
      <c r="BG193" s="130">
        <f>IF(U193="zákl. prenesená",N193,0)</f>
        <v>0</v>
      </c>
      <c r="BH193" s="130">
        <f>IF(U193="zníž. prenesená",N193,0)</f>
        <v>0</v>
      </c>
      <c r="BI193" s="130">
        <f>IF(U193="nulová",N193,0)</f>
        <v>0</v>
      </c>
      <c r="BJ193" s="20" t="s">
        <v>131</v>
      </c>
      <c r="BK193" s="216">
        <f>ROUND(L193*K193,3)</f>
        <v>0</v>
      </c>
      <c r="BL193" s="20" t="s">
        <v>234</v>
      </c>
      <c r="BM193" s="20" t="s">
        <v>356</v>
      </c>
    </row>
    <row r="194" s="1" customFormat="1" ht="16.5" customHeight="1">
      <c r="B194" s="171"/>
      <c r="C194" s="221" t="s">
        <v>357</v>
      </c>
      <c r="D194" s="221" t="s">
        <v>240</v>
      </c>
      <c r="E194" s="222" t="s">
        <v>358</v>
      </c>
      <c r="F194" s="223" t="s">
        <v>359</v>
      </c>
      <c r="G194" s="223"/>
      <c r="H194" s="223"/>
      <c r="I194" s="223"/>
      <c r="J194" s="224" t="s">
        <v>312</v>
      </c>
      <c r="K194" s="225">
        <v>3</v>
      </c>
      <c r="L194" s="226">
        <v>0</v>
      </c>
      <c r="M194" s="226"/>
      <c r="N194" s="225">
        <f>ROUND(L194*K194,3)</f>
        <v>0</v>
      </c>
      <c r="O194" s="211"/>
      <c r="P194" s="211"/>
      <c r="Q194" s="211"/>
      <c r="R194" s="175"/>
      <c r="T194" s="213" t="s">
        <v>5</v>
      </c>
      <c r="U194" s="54" t="s">
        <v>44</v>
      </c>
      <c r="V194" s="45"/>
      <c r="W194" s="214">
        <f>V194*K194</f>
        <v>0</v>
      </c>
      <c r="X194" s="214">
        <v>0.049419999999999999</v>
      </c>
      <c r="Y194" s="214">
        <f>X194*K194</f>
        <v>0.14826</v>
      </c>
      <c r="Z194" s="214">
        <v>0</v>
      </c>
      <c r="AA194" s="215">
        <f>Z194*K194</f>
        <v>0</v>
      </c>
      <c r="AR194" s="20" t="s">
        <v>243</v>
      </c>
      <c r="AT194" s="20" t="s">
        <v>240</v>
      </c>
      <c r="AU194" s="20" t="s">
        <v>131</v>
      </c>
      <c r="AY194" s="20" t="s">
        <v>152</v>
      </c>
      <c r="BE194" s="130">
        <f>IF(U194="základná",N194,0)</f>
        <v>0</v>
      </c>
      <c r="BF194" s="130">
        <f>IF(U194="znížená",N194,0)</f>
        <v>0</v>
      </c>
      <c r="BG194" s="130">
        <f>IF(U194="zákl. prenesená",N194,0)</f>
        <v>0</v>
      </c>
      <c r="BH194" s="130">
        <f>IF(U194="zníž. prenesená",N194,0)</f>
        <v>0</v>
      </c>
      <c r="BI194" s="130">
        <f>IF(U194="nulová",N194,0)</f>
        <v>0</v>
      </c>
      <c r="BJ194" s="20" t="s">
        <v>131</v>
      </c>
      <c r="BK194" s="216">
        <f>ROUND(L194*K194,3)</f>
        <v>0</v>
      </c>
      <c r="BL194" s="20" t="s">
        <v>234</v>
      </c>
      <c r="BM194" s="20" t="s">
        <v>360</v>
      </c>
    </row>
    <row r="195" s="1" customFormat="1" ht="16.5" customHeight="1">
      <c r="B195" s="171"/>
      <c r="C195" s="221" t="s">
        <v>361</v>
      </c>
      <c r="D195" s="221" t="s">
        <v>240</v>
      </c>
      <c r="E195" s="222" t="s">
        <v>362</v>
      </c>
      <c r="F195" s="223" t="s">
        <v>363</v>
      </c>
      <c r="G195" s="223"/>
      <c r="H195" s="223"/>
      <c r="I195" s="223"/>
      <c r="J195" s="224" t="s">
        <v>312</v>
      </c>
      <c r="K195" s="225">
        <v>1</v>
      </c>
      <c r="L195" s="226">
        <v>0</v>
      </c>
      <c r="M195" s="226"/>
      <c r="N195" s="225">
        <f>ROUND(L195*K195,3)</f>
        <v>0</v>
      </c>
      <c r="O195" s="211"/>
      <c r="P195" s="211"/>
      <c r="Q195" s="211"/>
      <c r="R195" s="175"/>
      <c r="T195" s="213" t="s">
        <v>5</v>
      </c>
      <c r="U195" s="54" t="s">
        <v>44</v>
      </c>
      <c r="V195" s="45"/>
      <c r="W195" s="214">
        <f>V195*K195</f>
        <v>0</v>
      </c>
      <c r="X195" s="214">
        <v>0.051979999999999998</v>
      </c>
      <c r="Y195" s="214">
        <f>X195*K195</f>
        <v>0.051979999999999998</v>
      </c>
      <c r="Z195" s="214">
        <v>0</v>
      </c>
      <c r="AA195" s="215">
        <f>Z195*K195</f>
        <v>0</v>
      </c>
      <c r="AR195" s="20" t="s">
        <v>243</v>
      </c>
      <c r="AT195" s="20" t="s">
        <v>240</v>
      </c>
      <c r="AU195" s="20" t="s">
        <v>131</v>
      </c>
      <c r="AY195" s="20" t="s">
        <v>152</v>
      </c>
      <c r="BE195" s="130">
        <f>IF(U195="základná",N195,0)</f>
        <v>0</v>
      </c>
      <c r="BF195" s="130">
        <f>IF(U195="znížená",N195,0)</f>
        <v>0</v>
      </c>
      <c r="BG195" s="130">
        <f>IF(U195="zákl. prenesená",N195,0)</f>
        <v>0</v>
      </c>
      <c r="BH195" s="130">
        <f>IF(U195="zníž. prenesená",N195,0)</f>
        <v>0</v>
      </c>
      <c r="BI195" s="130">
        <f>IF(U195="nulová",N195,0)</f>
        <v>0</v>
      </c>
      <c r="BJ195" s="20" t="s">
        <v>131</v>
      </c>
      <c r="BK195" s="216">
        <f>ROUND(L195*K195,3)</f>
        <v>0</v>
      </c>
      <c r="BL195" s="20" t="s">
        <v>234</v>
      </c>
      <c r="BM195" s="20" t="s">
        <v>364</v>
      </c>
    </row>
    <row r="196" s="1" customFormat="1" ht="16.5" customHeight="1">
      <c r="B196" s="171"/>
      <c r="C196" s="221" t="s">
        <v>365</v>
      </c>
      <c r="D196" s="221" t="s">
        <v>240</v>
      </c>
      <c r="E196" s="222" t="s">
        <v>366</v>
      </c>
      <c r="F196" s="223" t="s">
        <v>367</v>
      </c>
      <c r="G196" s="223"/>
      <c r="H196" s="223"/>
      <c r="I196" s="223"/>
      <c r="J196" s="224" t="s">
        <v>312</v>
      </c>
      <c r="K196" s="225">
        <v>1</v>
      </c>
      <c r="L196" s="226">
        <v>0</v>
      </c>
      <c r="M196" s="226"/>
      <c r="N196" s="225">
        <f>ROUND(L196*K196,3)</f>
        <v>0</v>
      </c>
      <c r="O196" s="211"/>
      <c r="P196" s="211"/>
      <c r="Q196" s="211"/>
      <c r="R196" s="175"/>
      <c r="T196" s="213" t="s">
        <v>5</v>
      </c>
      <c r="U196" s="54" t="s">
        <v>44</v>
      </c>
      <c r="V196" s="45"/>
      <c r="W196" s="214">
        <f>V196*K196</f>
        <v>0</v>
      </c>
      <c r="X196" s="214">
        <v>0.053879999999999997</v>
      </c>
      <c r="Y196" s="214">
        <f>X196*K196</f>
        <v>0.053879999999999997</v>
      </c>
      <c r="Z196" s="214">
        <v>0</v>
      </c>
      <c r="AA196" s="215">
        <f>Z196*K196</f>
        <v>0</v>
      </c>
      <c r="AR196" s="20" t="s">
        <v>243</v>
      </c>
      <c r="AT196" s="20" t="s">
        <v>240</v>
      </c>
      <c r="AU196" s="20" t="s">
        <v>131</v>
      </c>
      <c r="AY196" s="20" t="s">
        <v>152</v>
      </c>
      <c r="BE196" s="130">
        <f>IF(U196="základná",N196,0)</f>
        <v>0</v>
      </c>
      <c r="BF196" s="130">
        <f>IF(U196="znížená",N196,0)</f>
        <v>0</v>
      </c>
      <c r="BG196" s="130">
        <f>IF(U196="zákl. prenesená",N196,0)</f>
        <v>0</v>
      </c>
      <c r="BH196" s="130">
        <f>IF(U196="zníž. prenesená",N196,0)</f>
        <v>0</v>
      </c>
      <c r="BI196" s="130">
        <f>IF(U196="nulová",N196,0)</f>
        <v>0</v>
      </c>
      <c r="BJ196" s="20" t="s">
        <v>131</v>
      </c>
      <c r="BK196" s="216">
        <f>ROUND(L196*K196,3)</f>
        <v>0</v>
      </c>
      <c r="BL196" s="20" t="s">
        <v>234</v>
      </c>
      <c r="BM196" s="20" t="s">
        <v>368</v>
      </c>
    </row>
    <row r="197" s="1" customFormat="1" ht="25.5" customHeight="1">
      <c r="B197" s="171"/>
      <c r="C197" s="207" t="s">
        <v>369</v>
      </c>
      <c r="D197" s="207" t="s">
        <v>154</v>
      </c>
      <c r="E197" s="208" t="s">
        <v>370</v>
      </c>
      <c r="F197" s="209" t="s">
        <v>371</v>
      </c>
      <c r="G197" s="209"/>
      <c r="H197" s="209"/>
      <c r="I197" s="209"/>
      <c r="J197" s="210" t="s">
        <v>312</v>
      </c>
      <c r="K197" s="211">
        <v>1</v>
      </c>
      <c r="L197" s="212">
        <v>0</v>
      </c>
      <c r="M197" s="212"/>
      <c r="N197" s="211">
        <f>ROUND(L197*K197,3)</f>
        <v>0</v>
      </c>
      <c r="O197" s="211"/>
      <c r="P197" s="211"/>
      <c r="Q197" s="211"/>
      <c r="R197" s="175"/>
      <c r="T197" s="213" t="s">
        <v>5</v>
      </c>
      <c r="U197" s="54" t="s">
        <v>44</v>
      </c>
      <c r="V197" s="45"/>
      <c r="W197" s="214">
        <f>V197*K197</f>
        <v>0</v>
      </c>
      <c r="X197" s="214">
        <v>0.00088999999999999995</v>
      </c>
      <c r="Y197" s="214">
        <f>X197*K197</f>
        <v>0.00088999999999999995</v>
      </c>
      <c r="Z197" s="214">
        <v>0</v>
      </c>
      <c r="AA197" s="215">
        <f>Z197*K197</f>
        <v>0</v>
      </c>
      <c r="AR197" s="20" t="s">
        <v>234</v>
      </c>
      <c r="AT197" s="20" t="s">
        <v>154</v>
      </c>
      <c r="AU197" s="20" t="s">
        <v>131</v>
      </c>
      <c r="AY197" s="20" t="s">
        <v>152</v>
      </c>
      <c r="BE197" s="130">
        <f>IF(U197="základná",N197,0)</f>
        <v>0</v>
      </c>
      <c r="BF197" s="130">
        <f>IF(U197="znížená",N197,0)</f>
        <v>0</v>
      </c>
      <c r="BG197" s="130">
        <f>IF(U197="zákl. prenesená",N197,0)</f>
        <v>0</v>
      </c>
      <c r="BH197" s="130">
        <f>IF(U197="zníž. prenesená",N197,0)</f>
        <v>0</v>
      </c>
      <c r="BI197" s="130">
        <f>IF(U197="nulová",N197,0)</f>
        <v>0</v>
      </c>
      <c r="BJ197" s="20" t="s">
        <v>131</v>
      </c>
      <c r="BK197" s="216">
        <f>ROUND(L197*K197,3)</f>
        <v>0</v>
      </c>
      <c r="BL197" s="20" t="s">
        <v>234</v>
      </c>
      <c r="BM197" s="20" t="s">
        <v>372</v>
      </c>
    </row>
    <row r="198" s="1" customFormat="1" ht="16.5" customHeight="1">
      <c r="B198" s="171"/>
      <c r="C198" s="221" t="s">
        <v>373</v>
      </c>
      <c r="D198" s="221" t="s">
        <v>240</v>
      </c>
      <c r="E198" s="222" t="s">
        <v>374</v>
      </c>
      <c r="F198" s="223" t="s">
        <v>375</v>
      </c>
      <c r="G198" s="223"/>
      <c r="H198" s="223"/>
      <c r="I198" s="223"/>
      <c r="J198" s="224" t="s">
        <v>312</v>
      </c>
      <c r="K198" s="225">
        <v>1</v>
      </c>
      <c r="L198" s="226">
        <v>0</v>
      </c>
      <c r="M198" s="226"/>
      <c r="N198" s="225">
        <f>ROUND(L198*K198,3)</f>
        <v>0</v>
      </c>
      <c r="O198" s="211"/>
      <c r="P198" s="211"/>
      <c r="Q198" s="211"/>
      <c r="R198" s="175"/>
      <c r="T198" s="213" t="s">
        <v>5</v>
      </c>
      <c r="U198" s="54" t="s">
        <v>44</v>
      </c>
      <c r="V198" s="45"/>
      <c r="W198" s="214">
        <f>V198*K198</f>
        <v>0</v>
      </c>
      <c r="X198" s="214">
        <v>0.05731</v>
      </c>
      <c r="Y198" s="214">
        <f>X198*K198</f>
        <v>0.05731</v>
      </c>
      <c r="Z198" s="214">
        <v>0</v>
      </c>
      <c r="AA198" s="215">
        <f>Z198*K198</f>
        <v>0</v>
      </c>
      <c r="AR198" s="20" t="s">
        <v>243</v>
      </c>
      <c r="AT198" s="20" t="s">
        <v>240</v>
      </c>
      <c r="AU198" s="20" t="s">
        <v>131</v>
      </c>
      <c r="AY198" s="20" t="s">
        <v>152</v>
      </c>
      <c r="BE198" s="130">
        <f>IF(U198="základná",N198,0)</f>
        <v>0</v>
      </c>
      <c r="BF198" s="130">
        <f>IF(U198="znížená",N198,0)</f>
        <v>0</v>
      </c>
      <c r="BG198" s="130">
        <f>IF(U198="zákl. prenesená",N198,0)</f>
        <v>0</v>
      </c>
      <c r="BH198" s="130">
        <f>IF(U198="zníž. prenesená",N198,0)</f>
        <v>0</v>
      </c>
      <c r="BI198" s="130">
        <f>IF(U198="nulová",N198,0)</f>
        <v>0</v>
      </c>
      <c r="BJ198" s="20" t="s">
        <v>131</v>
      </c>
      <c r="BK198" s="216">
        <f>ROUND(L198*K198,3)</f>
        <v>0</v>
      </c>
      <c r="BL198" s="20" t="s">
        <v>234</v>
      </c>
      <c r="BM198" s="20" t="s">
        <v>376</v>
      </c>
    </row>
    <row r="199" s="1" customFormat="1" ht="25.5" customHeight="1">
      <c r="B199" s="171"/>
      <c r="C199" s="207" t="s">
        <v>377</v>
      </c>
      <c r="D199" s="207" t="s">
        <v>154</v>
      </c>
      <c r="E199" s="208" t="s">
        <v>378</v>
      </c>
      <c r="F199" s="209" t="s">
        <v>379</v>
      </c>
      <c r="G199" s="209"/>
      <c r="H199" s="209"/>
      <c r="I199" s="209"/>
      <c r="J199" s="210" t="s">
        <v>312</v>
      </c>
      <c r="K199" s="211">
        <v>46</v>
      </c>
      <c r="L199" s="212">
        <v>0</v>
      </c>
      <c r="M199" s="212"/>
      <c r="N199" s="211">
        <f>ROUND(L199*K199,3)</f>
        <v>0</v>
      </c>
      <c r="O199" s="211"/>
      <c r="P199" s="211"/>
      <c r="Q199" s="211"/>
      <c r="R199" s="175"/>
      <c r="T199" s="213" t="s">
        <v>5</v>
      </c>
      <c r="U199" s="54" t="s">
        <v>44</v>
      </c>
      <c r="V199" s="45"/>
      <c r="W199" s="214">
        <f>V199*K199</f>
        <v>0</v>
      </c>
      <c r="X199" s="214">
        <v>0.00025999999999999998</v>
      </c>
      <c r="Y199" s="214">
        <f>X199*K199</f>
        <v>0.011959999999999998</v>
      </c>
      <c r="Z199" s="214">
        <v>0</v>
      </c>
      <c r="AA199" s="215">
        <f>Z199*K199</f>
        <v>0</v>
      </c>
      <c r="AR199" s="20" t="s">
        <v>234</v>
      </c>
      <c r="AT199" s="20" t="s">
        <v>154</v>
      </c>
      <c r="AU199" s="20" t="s">
        <v>131</v>
      </c>
      <c r="AY199" s="20" t="s">
        <v>152</v>
      </c>
      <c r="BE199" s="130">
        <f>IF(U199="základná",N199,0)</f>
        <v>0</v>
      </c>
      <c r="BF199" s="130">
        <f>IF(U199="znížená",N199,0)</f>
        <v>0</v>
      </c>
      <c r="BG199" s="130">
        <f>IF(U199="zákl. prenesená",N199,0)</f>
        <v>0</v>
      </c>
      <c r="BH199" s="130">
        <f>IF(U199="zníž. prenesená",N199,0)</f>
        <v>0</v>
      </c>
      <c r="BI199" s="130">
        <f>IF(U199="nulová",N199,0)</f>
        <v>0</v>
      </c>
      <c r="BJ199" s="20" t="s">
        <v>131</v>
      </c>
      <c r="BK199" s="216">
        <f>ROUND(L199*K199,3)</f>
        <v>0</v>
      </c>
      <c r="BL199" s="20" t="s">
        <v>234</v>
      </c>
      <c r="BM199" s="20" t="s">
        <v>380</v>
      </c>
    </row>
    <row r="200" s="1" customFormat="1" ht="25.5" customHeight="1">
      <c r="B200" s="171"/>
      <c r="C200" s="221" t="s">
        <v>381</v>
      </c>
      <c r="D200" s="221" t="s">
        <v>240</v>
      </c>
      <c r="E200" s="222" t="s">
        <v>382</v>
      </c>
      <c r="F200" s="223" t="s">
        <v>383</v>
      </c>
      <c r="G200" s="223"/>
      <c r="H200" s="223"/>
      <c r="I200" s="223"/>
      <c r="J200" s="224" t="s">
        <v>212</v>
      </c>
      <c r="K200" s="225">
        <v>86</v>
      </c>
      <c r="L200" s="226">
        <v>0</v>
      </c>
      <c r="M200" s="226"/>
      <c r="N200" s="225">
        <f>ROUND(L200*K200,3)</f>
        <v>0</v>
      </c>
      <c r="O200" s="211"/>
      <c r="P200" s="211"/>
      <c r="Q200" s="211"/>
      <c r="R200" s="175"/>
      <c r="T200" s="213" t="s">
        <v>5</v>
      </c>
      <c r="U200" s="54" t="s">
        <v>44</v>
      </c>
      <c r="V200" s="45"/>
      <c r="W200" s="214">
        <f>V200*K200</f>
        <v>0</v>
      </c>
      <c r="X200" s="214">
        <v>0.00114</v>
      </c>
      <c r="Y200" s="214">
        <f>X200*K200</f>
        <v>0.098040000000000002</v>
      </c>
      <c r="Z200" s="214">
        <v>0</v>
      </c>
      <c r="AA200" s="215">
        <f>Z200*K200</f>
        <v>0</v>
      </c>
      <c r="AR200" s="20" t="s">
        <v>243</v>
      </c>
      <c r="AT200" s="20" t="s">
        <v>240</v>
      </c>
      <c r="AU200" s="20" t="s">
        <v>131</v>
      </c>
      <c r="AY200" s="20" t="s">
        <v>152</v>
      </c>
      <c r="BE200" s="130">
        <f>IF(U200="základná",N200,0)</f>
        <v>0</v>
      </c>
      <c r="BF200" s="130">
        <f>IF(U200="znížená",N200,0)</f>
        <v>0</v>
      </c>
      <c r="BG200" s="130">
        <f>IF(U200="zákl. prenesená",N200,0)</f>
        <v>0</v>
      </c>
      <c r="BH200" s="130">
        <f>IF(U200="zníž. prenesená",N200,0)</f>
        <v>0</v>
      </c>
      <c r="BI200" s="130">
        <f>IF(U200="nulová",N200,0)</f>
        <v>0</v>
      </c>
      <c r="BJ200" s="20" t="s">
        <v>131</v>
      </c>
      <c r="BK200" s="216">
        <f>ROUND(L200*K200,3)</f>
        <v>0</v>
      </c>
      <c r="BL200" s="20" t="s">
        <v>234</v>
      </c>
      <c r="BM200" s="20" t="s">
        <v>384</v>
      </c>
    </row>
    <row r="201" s="1" customFormat="1" ht="38.25" customHeight="1">
      <c r="B201" s="171"/>
      <c r="C201" s="221" t="s">
        <v>385</v>
      </c>
      <c r="D201" s="221" t="s">
        <v>240</v>
      </c>
      <c r="E201" s="222" t="s">
        <v>386</v>
      </c>
      <c r="F201" s="223" t="s">
        <v>387</v>
      </c>
      <c r="G201" s="223"/>
      <c r="H201" s="223"/>
      <c r="I201" s="223"/>
      <c r="J201" s="224" t="s">
        <v>312</v>
      </c>
      <c r="K201" s="225">
        <v>43</v>
      </c>
      <c r="L201" s="226">
        <v>0</v>
      </c>
      <c r="M201" s="226"/>
      <c r="N201" s="225">
        <f>ROUND(L201*K201,3)</f>
        <v>0</v>
      </c>
      <c r="O201" s="211"/>
      <c r="P201" s="211"/>
      <c r="Q201" s="211"/>
      <c r="R201" s="175"/>
      <c r="T201" s="213" t="s">
        <v>5</v>
      </c>
      <c r="U201" s="54" t="s">
        <v>44</v>
      </c>
      <c r="V201" s="45"/>
      <c r="W201" s="214">
        <f>V201*K201</f>
        <v>0</v>
      </c>
      <c r="X201" s="214">
        <v>0.00010000000000000001</v>
      </c>
      <c r="Y201" s="214">
        <f>X201*K201</f>
        <v>0.0043</v>
      </c>
      <c r="Z201" s="214">
        <v>0</v>
      </c>
      <c r="AA201" s="215">
        <f>Z201*K201</f>
        <v>0</v>
      </c>
      <c r="AR201" s="20" t="s">
        <v>243</v>
      </c>
      <c r="AT201" s="20" t="s">
        <v>240</v>
      </c>
      <c r="AU201" s="20" t="s">
        <v>131</v>
      </c>
      <c r="AY201" s="20" t="s">
        <v>152</v>
      </c>
      <c r="BE201" s="130">
        <f>IF(U201="základná",N201,0)</f>
        <v>0</v>
      </c>
      <c r="BF201" s="130">
        <f>IF(U201="znížená",N201,0)</f>
        <v>0</v>
      </c>
      <c r="BG201" s="130">
        <f>IF(U201="zákl. prenesená",N201,0)</f>
        <v>0</v>
      </c>
      <c r="BH201" s="130">
        <f>IF(U201="zníž. prenesená",N201,0)</f>
        <v>0</v>
      </c>
      <c r="BI201" s="130">
        <f>IF(U201="nulová",N201,0)</f>
        <v>0</v>
      </c>
      <c r="BJ201" s="20" t="s">
        <v>131</v>
      </c>
      <c r="BK201" s="216">
        <f>ROUND(L201*K201,3)</f>
        <v>0</v>
      </c>
      <c r="BL201" s="20" t="s">
        <v>234</v>
      </c>
      <c r="BM201" s="20" t="s">
        <v>388</v>
      </c>
    </row>
    <row r="202" s="1" customFormat="1" ht="25.5" customHeight="1">
      <c r="B202" s="171"/>
      <c r="C202" s="207" t="s">
        <v>389</v>
      </c>
      <c r="D202" s="207" t="s">
        <v>154</v>
      </c>
      <c r="E202" s="208" t="s">
        <v>390</v>
      </c>
      <c r="F202" s="209" t="s">
        <v>391</v>
      </c>
      <c r="G202" s="209"/>
      <c r="H202" s="209"/>
      <c r="I202" s="209"/>
      <c r="J202" s="210" t="s">
        <v>229</v>
      </c>
      <c r="K202" s="211">
        <v>9.9450000000000003</v>
      </c>
      <c r="L202" s="212">
        <v>0</v>
      </c>
      <c r="M202" s="212"/>
      <c r="N202" s="211">
        <f>ROUND(L202*K202,3)</f>
        <v>0</v>
      </c>
      <c r="O202" s="211"/>
      <c r="P202" s="211"/>
      <c r="Q202" s="211"/>
      <c r="R202" s="175"/>
      <c r="T202" s="213" t="s">
        <v>5</v>
      </c>
      <c r="U202" s="54" t="s">
        <v>44</v>
      </c>
      <c r="V202" s="45"/>
      <c r="W202" s="214">
        <f>V202*K202</f>
        <v>0</v>
      </c>
      <c r="X202" s="214">
        <v>0</v>
      </c>
      <c r="Y202" s="214">
        <f>X202*K202</f>
        <v>0</v>
      </c>
      <c r="Z202" s="214">
        <v>0</v>
      </c>
      <c r="AA202" s="215">
        <f>Z202*K202</f>
        <v>0</v>
      </c>
      <c r="AR202" s="20" t="s">
        <v>234</v>
      </c>
      <c r="AT202" s="20" t="s">
        <v>154</v>
      </c>
      <c r="AU202" s="20" t="s">
        <v>131</v>
      </c>
      <c r="AY202" s="20" t="s">
        <v>152</v>
      </c>
      <c r="BE202" s="130">
        <f>IF(U202="základná",N202,0)</f>
        <v>0</v>
      </c>
      <c r="BF202" s="130">
        <f>IF(U202="znížená",N202,0)</f>
        <v>0</v>
      </c>
      <c r="BG202" s="130">
        <f>IF(U202="zákl. prenesená",N202,0)</f>
        <v>0</v>
      </c>
      <c r="BH202" s="130">
        <f>IF(U202="zníž. prenesená",N202,0)</f>
        <v>0</v>
      </c>
      <c r="BI202" s="130">
        <f>IF(U202="nulová",N202,0)</f>
        <v>0</v>
      </c>
      <c r="BJ202" s="20" t="s">
        <v>131</v>
      </c>
      <c r="BK202" s="216">
        <f>ROUND(L202*K202,3)</f>
        <v>0</v>
      </c>
      <c r="BL202" s="20" t="s">
        <v>234</v>
      </c>
      <c r="BM202" s="20" t="s">
        <v>392</v>
      </c>
    </row>
    <row r="203" s="9" customFormat="1" ht="29.88" customHeight="1">
      <c r="B203" s="193"/>
      <c r="C203" s="194"/>
      <c r="D203" s="204" t="s">
        <v>123</v>
      </c>
      <c r="E203" s="204"/>
      <c r="F203" s="204"/>
      <c r="G203" s="204"/>
      <c r="H203" s="204"/>
      <c r="I203" s="204"/>
      <c r="J203" s="204"/>
      <c r="K203" s="204"/>
      <c r="L203" s="204"/>
      <c r="M203" s="204"/>
      <c r="N203" s="217">
        <f>BK203</f>
        <v>0</v>
      </c>
      <c r="O203" s="218"/>
      <c r="P203" s="218"/>
      <c r="Q203" s="218"/>
      <c r="R203" s="197"/>
      <c r="T203" s="198"/>
      <c r="U203" s="194"/>
      <c r="V203" s="194"/>
      <c r="W203" s="199">
        <f>SUM(W204:W206)</f>
        <v>0</v>
      </c>
      <c r="X203" s="194"/>
      <c r="Y203" s="199">
        <f>SUM(Y204:Y206)</f>
        <v>0.22500000000000001</v>
      </c>
      <c r="Z203" s="194"/>
      <c r="AA203" s="200">
        <f>SUM(AA204:AA206)</f>
        <v>0</v>
      </c>
      <c r="AR203" s="201" t="s">
        <v>131</v>
      </c>
      <c r="AT203" s="202" t="s">
        <v>76</v>
      </c>
      <c r="AU203" s="202" t="s">
        <v>85</v>
      </c>
      <c r="AY203" s="201" t="s">
        <v>152</v>
      </c>
      <c r="BK203" s="203">
        <f>SUM(BK204:BK206)</f>
        <v>0</v>
      </c>
    </row>
    <row r="204" s="1" customFormat="1" ht="38.25" customHeight="1">
      <c r="B204" s="171"/>
      <c r="C204" s="207" t="s">
        <v>393</v>
      </c>
      <c r="D204" s="207" t="s">
        <v>154</v>
      </c>
      <c r="E204" s="208" t="s">
        <v>394</v>
      </c>
      <c r="F204" s="209" t="s">
        <v>395</v>
      </c>
      <c r="G204" s="209"/>
      <c r="H204" s="209"/>
      <c r="I204" s="209"/>
      <c r="J204" s="210" t="s">
        <v>312</v>
      </c>
      <c r="K204" s="211">
        <v>2</v>
      </c>
      <c r="L204" s="212">
        <v>0</v>
      </c>
      <c r="M204" s="212"/>
      <c r="N204" s="211">
        <f>ROUND(L204*K204,3)</f>
        <v>0</v>
      </c>
      <c r="O204" s="211"/>
      <c r="P204" s="211"/>
      <c r="Q204" s="211"/>
      <c r="R204" s="175"/>
      <c r="T204" s="213" t="s">
        <v>5</v>
      </c>
      <c r="U204" s="54" t="s">
        <v>44</v>
      </c>
      <c r="V204" s="45"/>
      <c r="W204" s="214">
        <f>V204*K204</f>
        <v>0</v>
      </c>
      <c r="X204" s="214">
        <v>0</v>
      </c>
      <c r="Y204" s="214">
        <f>X204*K204</f>
        <v>0</v>
      </c>
      <c r="Z204" s="214">
        <v>0</v>
      </c>
      <c r="AA204" s="215">
        <f>Z204*K204</f>
        <v>0</v>
      </c>
      <c r="AR204" s="20" t="s">
        <v>234</v>
      </c>
      <c r="AT204" s="20" t="s">
        <v>154</v>
      </c>
      <c r="AU204" s="20" t="s">
        <v>131</v>
      </c>
      <c r="AY204" s="20" t="s">
        <v>152</v>
      </c>
      <c r="BE204" s="130">
        <f>IF(U204="základná",N204,0)</f>
        <v>0</v>
      </c>
      <c r="BF204" s="130">
        <f>IF(U204="znížená",N204,0)</f>
        <v>0</v>
      </c>
      <c r="BG204" s="130">
        <f>IF(U204="zákl. prenesená",N204,0)</f>
        <v>0</v>
      </c>
      <c r="BH204" s="130">
        <f>IF(U204="zníž. prenesená",N204,0)</f>
        <v>0</v>
      </c>
      <c r="BI204" s="130">
        <f>IF(U204="nulová",N204,0)</f>
        <v>0</v>
      </c>
      <c r="BJ204" s="20" t="s">
        <v>131</v>
      </c>
      <c r="BK204" s="216">
        <f>ROUND(L204*K204,3)</f>
        <v>0</v>
      </c>
      <c r="BL204" s="20" t="s">
        <v>234</v>
      </c>
      <c r="BM204" s="20" t="s">
        <v>396</v>
      </c>
    </row>
    <row r="205" s="1" customFormat="1" ht="25.5" customHeight="1">
      <c r="B205" s="171"/>
      <c r="C205" s="221" t="s">
        <v>397</v>
      </c>
      <c r="D205" s="221" t="s">
        <v>240</v>
      </c>
      <c r="E205" s="222" t="s">
        <v>398</v>
      </c>
      <c r="F205" s="223" t="s">
        <v>399</v>
      </c>
      <c r="G205" s="223"/>
      <c r="H205" s="223"/>
      <c r="I205" s="223"/>
      <c r="J205" s="224" t="s">
        <v>312</v>
      </c>
      <c r="K205" s="225">
        <v>1</v>
      </c>
      <c r="L205" s="226">
        <v>0</v>
      </c>
      <c r="M205" s="226"/>
      <c r="N205" s="225">
        <f>ROUND(L205*K205,3)</f>
        <v>0</v>
      </c>
      <c r="O205" s="211"/>
      <c r="P205" s="211"/>
      <c r="Q205" s="211"/>
      <c r="R205" s="175"/>
      <c r="T205" s="213" t="s">
        <v>5</v>
      </c>
      <c r="U205" s="54" t="s">
        <v>44</v>
      </c>
      <c r="V205" s="45"/>
      <c r="W205" s="214">
        <f>V205*K205</f>
        <v>0</v>
      </c>
      <c r="X205" s="214">
        <v>0.10000000000000001</v>
      </c>
      <c r="Y205" s="214">
        <f>X205*K205</f>
        <v>0.10000000000000001</v>
      </c>
      <c r="Z205" s="214">
        <v>0</v>
      </c>
      <c r="AA205" s="215">
        <f>Z205*K205</f>
        <v>0</v>
      </c>
      <c r="AR205" s="20" t="s">
        <v>243</v>
      </c>
      <c r="AT205" s="20" t="s">
        <v>240</v>
      </c>
      <c r="AU205" s="20" t="s">
        <v>131</v>
      </c>
      <c r="AY205" s="20" t="s">
        <v>152</v>
      </c>
      <c r="BE205" s="130">
        <f>IF(U205="základná",N205,0)</f>
        <v>0</v>
      </c>
      <c r="BF205" s="130">
        <f>IF(U205="znížená",N205,0)</f>
        <v>0</v>
      </c>
      <c r="BG205" s="130">
        <f>IF(U205="zákl. prenesená",N205,0)</f>
        <v>0</v>
      </c>
      <c r="BH205" s="130">
        <f>IF(U205="zníž. prenesená",N205,0)</f>
        <v>0</v>
      </c>
      <c r="BI205" s="130">
        <f>IF(U205="nulová",N205,0)</f>
        <v>0</v>
      </c>
      <c r="BJ205" s="20" t="s">
        <v>131</v>
      </c>
      <c r="BK205" s="216">
        <f>ROUND(L205*K205,3)</f>
        <v>0</v>
      </c>
      <c r="BL205" s="20" t="s">
        <v>234</v>
      </c>
      <c r="BM205" s="20" t="s">
        <v>400</v>
      </c>
    </row>
    <row r="206" s="1" customFormat="1" ht="25.5" customHeight="1">
      <c r="B206" s="171"/>
      <c r="C206" s="221" t="s">
        <v>401</v>
      </c>
      <c r="D206" s="221" t="s">
        <v>240</v>
      </c>
      <c r="E206" s="222" t="s">
        <v>402</v>
      </c>
      <c r="F206" s="223" t="s">
        <v>403</v>
      </c>
      <c r="G206" s="223"/>
      <c r="H206" s="223"/>
      <c r="I206" s="223"/>
      <c r="J206" s="224" t="s">
        <v>312</v>
      </c>
      <c r="K206" s="225">
        <v>1</v>
      </c>
      <c r="L206" s="226">
        <v>0</v>
      </c>
      <c r="M206" s="226"/>
      <c r="N206" s="225">
        <f>ROUND(L206*K206,3)</f>
        <v>0</v>
      </c>
      <c r="O206" s="211"/>
      <c r="P206" s="211"/>
      <c r="Q206" s="211"/>
      <c r="R206" s="175"/>
      <c r="T206" s="213" t="s">
        <v>5</v>
      </c>
      <c r="U206" s="54" t="s">
        <v>44</v>
      </c>
      <c r="V206" s="45"/>
      <c r="W206" s="214">
        <f>V206*K206</f>
        <v>0</v>
      </c>
      <c r="X206" s="214">
        <v>0.125</v>
      </c>
      <c r="Y206" s="214">
        <f>X206*K206</f>
        <v>0.125</v>
      </c>
      <c r="Z206" s="214">
        <v>0</v>
      </c>
      <c r="AA206" s="215">
        <f>Z206*K206</f>
        <v>0</v>
      </c>
      <c r="AR206" s="20" t="s">
        <v>243</v>
      </c>
      <c r="AT206" s="20" t="s">
        <v>240</v>
      </c>
      <c r="AU206" s="20" t="s">
        <v>131</v>
      </c>
      <c r="AY206" s="20" t="s">
        <v>152</v>
      </c>
      <c r="BE206" s="130">
        <f>IF(U206="základná",N206,0)</f>
        <v>0</v>
      </c>
      <c r="BF206" s="130">
        <f>IF(U206="znížená",N206,0)</f>
        <v>0</v>
      </c>
      <c r="BG206" s="130">
        <f>IF(U206="zákl. prenesená",N206,0)</f>
        <v>0</v>
      </c>
      <c r="BH206" s="130">
        <f>IF(U206="zníž. prenesená",N206,0)</f>
        <v>0</v>
      </c>
      <c r="BI206" s="130">
        <f>IF(U206="nulová",N206,0)</f>
        <v>0</v>
      </c>
      <c r="BJ206" s="20" t="s">
        <v>131</v>
      </c>
      <c r="BK206" s="216">
        <f>ROUND(L206*K206,3)</f>
        <v>0</v>
      </c>
      <c r="BL206" s="20" t="s">
        <v>234</v>
      </c>
      <c r="BM206" s="20" t="s">
        <v>404</v>
      </c>
    </row>
    <row r="207" s="9" customFormat="1" ht="29.88" customHeight="1">
      <c r="B207" s="193"/>
      <c r="C207" s="194"/>
      <c r="D207" s="204" t="s">
        <v>124</v>
      </c>
      <c r="E207" s="204"/>
      <c r="F207" s="204"/>
      <c r="G207" s="204"/>
      <c r="H207" s="204"/>
      <c r="I207" s="204"/>
      <c r="J207" s="204"/>
      <c r="K207" s="204"/>
      <c r="L207" s="204"/>
      <c r="M207" s="204"/>
      <c r="N207" s="217">
        <f>BK207</f>
        <v>0</v>
      </c>
      <c r="O207" s="218"/>
      <c r="P207" s="218"/>
      <c r="Q207" s="218"/>
      <c r="R207" s="197"/>
      <c r="T207" s="198"/>
      <c r="U207" s="194"/>
      <c r="V207" s="194"/>
      <c r="W207" s="199">
        <f>SUM(W208:W216)</f>
        <v>0</v>
      </c>
      <c r="X207" s="194"/>
      <c r="Y207" s="199">
        <f>SUM(Y208:Y216)</f>
        <v>8.6218172799999984</v>
      </c>
      <c r="Z207" s="194"/>
      <c r="AA207" s="200">
        <f>SUM(AA208:AA216)</f>
        <v>0</v>
      </c>
      <c r="AR207" s="201" t="s">
        <v>131</v>
      </c>
      <c r="AT207" s="202" t="s">
        <v>76</v>
      </c>
      <c r="AU207" s="202" t="s">
        <v>85</v>
      </c>
      <c r="AY207" s="201" t="s">
        <v>152</v>
      </c>
      <c r="BK207" s="203">
        <f>SUM(BK208:BK216)</f>
        <v>0</v>
      </c>
    </row>
    <row r="208" s="1" customFormat="1" ht="25.5" customHeight="1">
      <c r="B208" s="171"/>
      <c r="C208" s="207" t="s">
        <v>85</v>
      </c>
      <c r="D208" s="207" t="s">
        <v>154</v>
      </c>
      <c r="E208" s="208" t="s">
        <v>405</v>
      </c>
      <c r="F208" s="209" t="s">
        <v>406</v>
      </c>
      <c r="G208" s="209"/>
      <c r="H208" s="209"/>
      <c r="I208" s="209"/>
      <c r="J208" s="210" t="s">
        <v>212</v>
      </c>
      <c r="K208" s="211">
        <v>63</v>
      </c>
      <c r="L208" s="212">
        <v>0</v>
      </c>
      <c r="M208" s="212"/>
      <c r="N208" s="211">
        <f>ROUND(L208*K208,3)</f>
        <v>0</v>
      </c>
      <c r="O208" s="211"/>
      <c r="P208" s="211"/>
      <c r="Q208" s="211"/>
      <c r="R208" s="175"/>
      <c r="T208" s="213" t="s">
        <v>5</v>
      </c>
      <c r="U208" s="54" t="s">
        <v>44</v>
      </c>
      <c r="V208" s="45"/>
      <c r="W208" s="214">
        <f>V208*K208</f>
        <v>0</v>
      </c>
      <c r="X208" s="214">
        <v>2.0000000000000002E-05</v>
      </c>
      <c r="Y208" s="214">
        <f>X208*K208</f>
        <v>0.0012600000000000001</v>
      </c>
      <c r="Z208" s="214">
        <v>0</v>
      </c>
      <c r="AA208" s="215">
        <f>Z208*K208</f>
        <v>0</v>
      </c>
      <c r="AR208" s="20" t="s">
        <v>234</v>
      </c>
      <c r="AT208" s="20" t="s">
        <v>154</v>
      </c>
      <c r="AU208" s="20" t="s">
        <v>131</v>
      </c>
      <c r="AY208" s="20" t="s">
        <v>152</v>
      </c>
      <c r="BE208" s="130">
        <f>IF(U208="základná",N208,0)</f>
        <v>0</v>
      </c>
      <c r="BF208" s="130">
        <f>IF(U208="znížená",N208,0)</f>
        <v>0</v>
      </c>
      <c r="BG208" s="130">
        <f>IF(U208="zákl. prenesená",N208,0)</f>
        <v>0</v>
      </c>
      <c r="BH208" s="130">
        <f>IF(U208="zníž. prenesená",N208,0)</f>
        <v>0</v>
      </c>
      <c r="BI208" s="130">
        <f>IF(U208="nulová",N208,0)</f>
        <v>0</v>
      </c>
      <c r="BJ208" s="20" t="s">
        <v>131</v>
      </c>
      <c r="BK208" s="216">
        <f>ROUND(L208*K208,3)</f>
        <v>0</v>
      </c>
      <c r="BL208" s="20" t="s">
        <v>234</v>
      </c>
      <c r="BM208" s="20" t="s">
        <v>407</v>
      </c>
    </row>
    <row r="209" s="1" customFormat="1" ht="38.25" customHeight="1">
      <c r="B209" s="171"/>
      <c r="C209" s="221" t="s">
        <v>131</v>
      </c>
      <c r="D209" s="221" t="s">
        <v>240</v>
      </c>
      <c r="E209" s="222" t="s">
        <v>408</v>
      </c>
      <c r="F209" s="223" t="s">
        <v>409</v>
      </c>
      <c r="G209" s="223"/>
      <c r="H209" s="223"/>
      <c r="I209" s="223"/>
      <c r="J209" s="224" t="s">
        <v>212</v>
      </c>
      <c r="K209" s="225">
        <v>63.630000000000003</v>
      </c>
      <c r="L209" s="226">
        <v>0</v>
      </c>
      <c r="M209" s="226"/>
      <c r="N209" s="225">
        <f>ROUND(L209*K209,3)</f>
        <v>0</v>
      </c>
      <c r="O209" s="211"/>
      <c r="P209" s="211"/>
      <c r="Q209" s="211"/>
      <c r="R209" s="175"/>
      <c r="T209" s="213" t="s">
        <v>5</v>
      </c>
      <c r="U209" s="54" t="s">
        <v>44</v>
      </c>
      <c r="V209" s="45"/>
      <c r="W209" s="214">
        <f>V209*K209</f>
        <v>0</v>
      </c>
      <c r="X209" s="214">
        <v>0.00050000000000000001</v>
      </c>
      <c r="Y209" s="214">
        <f>X209*K209</f>
        <v>0.031815000000000003</v>
      </c>
      <c r="Z209" s="214">
        <v>0</v>
      </c>
      <c r="AA209" s="215">
        <f>Z209*K209</f>
        <v>0</v>
      </c>
      <c r="AR209" s="20" t="s">
        <v>243</v>
      </c>
      <c r="AT209" s="20" t="s">
        <v>240</v>
      </c>
      <c r="AU209" s="20" t="s">
        <v>131</v>
      </c>
      <c r="AY209" s="20" t="s">
        <v>152</v>
      </c>
      <c r="BE209" s="130">
        <f>IF(U209="základná",N209,0)</f>
        <v>0</v>
      </c>
      <c r="BF209" s="130">
        <f>IF(U209="znížená",N209,0)</f>
        <v>0</v>
      </c>
      <c r="BG209" s="130">
        <f>IF(U209="zákl. prenesená",N209,0)</f>
        <v>0</v>
      </c>
      <c r="BH209" s="130">
        <f>IF(U209="zníž. prenesená",N209,0)</f>
        <v>0</v>
      </c>
      <c r="BI209" s="130">
        <f>IF(U209="nulová",N209,0)</f>
        <v>0</v>
      </c>
      <c r="BJ209" s="20" t="s">
        <v>131</v>
      </c>
      <c r="BK209" s="216">
        <f>ROUND(L209*K209,3)</f>
        <v>0</v>
      </c>
      <c r="BL209" s="20" t="s">
        <v>234</v>
      </c>
      <c r="BM209" s="20" t="s">
        <v>410</v>
      </c>
    </row>
    <row r="210" s="1" customFormat="1" ht="25.5" customHeight="1">
      <c r="B210" s="171"/>
      <c r="C210" s="207" t="s">
        <v>411</v>
      </c>
      <c r="D210" s="207" t="s">
        <v>154</v>
      </c>
      <c r="E210" s="208" t="s">
        <v>412</v>
      </c>
      <c r="F210" s="209" t="s">
        <v>413</v>
      </c>
      <c r="G210" s="209"/>
      <c r="H210" s="209"/>
      <c r="I210" s="209"/>
      <c r="J210" s="210" t="s">
        <v>212</v>
      </c>
      <c r="K210" s="211">
        <v>102</v>
      </c>
      <c r="L210" s="212">
        <v>0</v>
      </c>
      <c r="M210" s="212"/>
      <c r="N210" s="211">
        <f>ROUND(L210*K210,3)</f>
        <v>0</v>
      </c>
      <c r="O210" s="211"/>
      <c r="P210" s="211"/>
      <c r="Q210" s="211"/>
      <c r="R210" s="175"/>
      <c r="T210" s="213" t="s">
        <v>5</v>
      </c>
      <c r="U210" s="54" t="s">
        <v>44</v>
      </c>
      <c r="V210" s="45"/>
      <c r="W210" s="214">
        <f>V210*K210</f>
        <v>0</v>
      </c>
      <c r="X210" s="214">
        <v>2.0000000000000002E-05</v>
      </c>
      <c r="Y210" s="214">
        <f>X210*K210</f>
        <v>0.0020400000000000001</v>
      </c>
      <c r="Z210" s="214">
        <v>0</v>
      </c>
      <c r="AA210" s="215">
        <f>Z210*K210</f>
        <v>0</v>
      </c>
      <c r="AR210" s="20" t="s">
        <v>234</v>
      </c>
      <c r="AT210" s="20" t="s">
        <v>154</v>
      </c>
      <c r="AU210" s="20" t="s">
        <v>131</v>
      </c>
      <c r="AY210" s="20" t="s">
        <v>152</v>
      </c>
      <c r="BE210" s="130">
        <f>IF(U210="základná",N210,0)</f>
        <v>0</v>
      </c>
      <c r="BF210" s="130">
        <f>IF(U210="znížená",N210,0)</f>
        <v>0</v>
      </c>
      <c r="BG210" s="130">
        <f>IF(U210="zákl. prenesená",N210,0)</f>
        <v>0</v>
      </c>
      <c r="BH210" s="130">
        <f>IF(U210="zníž. prenesená",N210,0)</f>
        <v>0</v>
      </c>
      <c r="BI210" s="130">
        <f>IF(U210="nulová",N210,0)</f>
        <v>0</v>
      </c>
      <c r="BJ210" s="20" t="s">
        <v>131</v>
      </c>
      <c r="BK210" s="216">
        <f>ROUND(L210*K210,3)</f>
        <v>0</v>
      </c>
      <c r="BL210" s="20" t="s">
        <v>234</v>
      </c>
      <c r="BM210" s="20" t="s">
        <v>414</v>
      </c>
    </row>
    <row r="211" s="1" customFormat="1" ht="25.5" customHeight="1">
      <c r="B211" s="171"/>
      <c r="C211" s="221" t="s">
        <v>415</v>
      </c>
      <c r="D211" s="221" t="s">
        <v>240</v>
      </c>
      <c r="E211" s="222" t="s">
        <v>416</v>
      </c>
      <c r="F211" s="223" t="s">
        <v>417</v>
      </c>
      <c r="G211" s="223"/>
      <c r="H211" s="223"/>
      <c r="I211" s="223"/>
      <c r="J211" s="224" t="s">
        <v>212</v>
      </c>
      <c r="K211" s="225">
        <v>103.02</v>
      </c>
      <c r="L211" s="226">
        <v>0</v>
      </c>
      <c r="M211" s="226"/>
      <c r="N211" s="225">
        <f>ROUND(L211*K211,3)</f>
        <v>0</v>
      </c>
      <c r="O211" s="211"/>
      <c r="P211" s="211"/>
      <c r="Q211" s="211"/>
      <c r="R211" s="175"/>
      <c r="T211" s="213" t="s">
        <v>5</v>
      </c>
      <c r="U211" s="54" t="s">
        <v>44</v>
      </c>
      <c r="V211" s="45"/>
      <c r="W211" s="214">
        <f>V211*K211</f>
        <v>0</v>
      </c>
      <c r="X211" s="214">
        <v>0.00042000000000000002</v>
      </c>
      <c r="Y211" s="214">
        <f>X211*K211</f>
        <v>0.043268399999999999</v>
      </c>
      <c r="Z211" s="214">
        <v>0</v>
      </c>
      <c r="AA211" s="215">
        <f>Z211*K211</f>
        <v>0</v>
      </c>
      <c r="AR211" s="20" t="s">
        <v>243</v>
      </c>
      <c r="AT211" s="20" t="s">
        <v>240</v>
      </c>
      <c r="AU211" s="20" t="s">
        <v>131</v>
      </c>
      <c r="AY211" s="20" t="s">
        <v>152</v>
      </c>
      <c r="BE211" s="130">
        <f>IF(U211="základná",N211,0)</f>
        <v>0</v>
      </c>
      <c r="BF211" s="130">
        <f>IF(U211="znížená",N211,0)</f>
        <v>0</v>
      </c>
      <c r="BG211" s="130">
        <f>IF(U211="zákl. prenesená",N211,0)</f>
        <v>0</v>
      </c>
      <c r="BH211" s="130">
        <f>IF(U211="zníž. prenesená",N211,0)</f>
        <v>0</v>
      </c>
      <c r="BI211" s="130">
        <f>IF(U211="nulová",N211,0)</f>
        <v>0</v>
      </c>
      <c r="BJ211" s="20" t="s">
        <v>131</v>
      </c>
      <c r="BK211" s="216">
        <f>ROUND(L211*K211,3)</f>
        <v>0</v>
      </c>
      <c r="BL211" s="20" t="s">
        <v>234</v>
      </c>
      <c r="BM211" s="20" t="s">
        <v>418</v>
      </c>
    </row>
    <row r="212" s="1" customFormat="1" ht="25.5" customHeight="1">
      <c r="B212" s="171"/>
      <c r="C212" s="207" t="s">
        <v>419</v>
      </c>
      <c r="D212" s="207" t="s">
        <v>154</v>
      </c>
      <c r="E212" s="208" t="s">
        <v>420</v>
      </c>
      <c r="F212" s="209" t="s">
        <v>421</v>
      </c>
      <c r="G212" s="209"/>
      <c r="H212" s="209"/>
      <c r="I212" s="209"/>
      <c r="J212" s="210" t="s">
        <v>312</v>
      </c>
      <c r="K212" s="211">
        <v>1272.143</v>
      </c>
      <c r="L212" s="212">
        <v>0</v>
      </c>
      <c r="M212" s="212"/>
      <c r="N212" s="211">
        <f>ROUND(L212*K212,3)</f>
        <v>0</v>
      </c>
      <c r="O212" s="211"/>
      <c r="P212" s="211"/>
      <c r="Q212" s="211"/>
      <c r="R212" s="175"/>
      <c r="T212" s="213" t="s">
        <v>5</v>
      </c>
      <c r="U212" s="54" t="s">
        <v>44</v>
      </c>
      <c r="V212" s="45"/>
      <c r="W212" s="214">
        <f>V212*K212</f>
        <v>0</v>
      </c>
      <c r="X212" s="214">
        <v>0.0060099999999999997</v>
      </c>
      <c r="Y212" s="214">
        <f>X212*K212</f>
        <v>7.6455794299999997</v>
      </c>
      <c r="Z212" s="214">
        <v>0</v>
      </c>
      <c r="AA212" s="215">
        <f>Z212*K212</f>
        <v>0</v>
      </c>
      <c r="AR212" s="20" t="s">
        <v>234</v>
      </c>
      <c r="AT212" s="20" t="s">
        <v>154</v>
      </c>
      <c r="AU212" s="20" t="s">
        <v>131</v>
      </c>
      <c r="AY212" s="20" t="s">
        <v>152</v>
      </c>
      <c r="BE212" s="130">
        <f>IF(U212="základná",N212,0)</f>
        <v>0</v>
      </c>
      <c r="BF212" s="130">
        <f>IF(U212="znížená",N212,0)</f>
        <v>0</v>
      </c>
      <c r="BG212" s="130">
        <f>IF(U212="zákl. prenesená",N212,0)</f>
        <v>0</v>
      </c>
      <c r="BH212" s="130">
        <f>IF(U212="zníž. prenesená",N212,0)</f>
        <v>0</v>
      </c>
      <c r="BI212" s="130">
        <f>IF(U212="nulová",N212,0)</f>
        <v>0</v>
      </c>
      <c r="BJ212" s="20" t="s">
        <v>131</v>
      </c>
      <c r="BK212" s="216">
        <f>ROUND(L212*K212,3)</f>
        <v>0</v>
      </c>
      <c r="BL212" s="20" t="s">
        <v>234</v>
      </c>
      <c r="BM212" s="20" t="s">
        <v>422</v>
      </c>
    </row>
    <row r="213" s="1" customFormat="1" ht="25.5" customHeight="1">
      <c r="B213" s="171"/>
      <c r="C213" s="207" t="s">
        <v>423</v>
      </c>
      <c r="D213" s="207" t="s">
        <v>154</v>
      </c>
      <c r="E213" s="208" t="s">
        <v>424</v>
      </c>
      <c r="F213" s="209" t="s">
        <v>425</v>
      </c>
      <c r="G213" s="209"/>
      <c r="H213" s="209"/>
      <c r="I213" s="209"/>
      <c r="J213" s="210" t="s">
        <v>163</v>
      </c>
      <c r="K213" s="211">
        <v>53.07</v>
      </c>
      <c r="L213" s="212">
        <v>0</v>
      </c>
      <c r="M213" s="212"/>
      <c r="N213" s="211">
        <f>ROUND(L213*K213,3)</f>
        <v>0</v>
      </c>
      <c r="O213" s="211"/>
      <c r="P213" s="211"/>
      <c r="Q213" s="211"/>
      <c r="R213" s="175"/>
      <c r="T213" s="213" t="s">
        <v>5</v>
      </c>
      <c r="U213" s="54" t="s">
        <v>44</v>
      </c>
      <c r="V213" s="45"/>
      <c r="W213" s="214">
        <f>V213*K213</f>
        <v>0</v>
      </c>
      <c r="X213" s="214">
        <v>0.00084000000000000003</v>
      </c>
      <c r="Y213" s="214">
        <f>X213*K213</f>
        <v>0.044578800000000002</v>
      </c>
      <c r="Z213" s="214">
        <v>0</v>
      </c>
      <c r="AA213" s="215">
        <f>Z213*K213</f>
        <v>0</v>
      </c>
      <c r="AR213" s="20" t="s">
        <v>234</v>
      </c>
      <c r="AT213" s="20" t="s">
        <v>154</v>
      </c>
      <c r="AU213" s="20" t="s">
        <v>131</v>
      </c>
      <c r="AY213" s="20" t="s">
        <v>152</v>
      </c>
      <c r="BE213" s="130">
        <f>IF(U213="základná",N213,0)</f>
        <v>0</v>
      </c>
      <c r="BF213" s="130">
        <f>IF(U213="znížená",N213,0)</f>
        <v>0</v>
      </c>
      <c r="BG213" s="130">
        <f>IF(U213="zákl. prenesená",N213,0)</f>
        <v>0</v>
      </c>
      <c r="BH213" s="130">
        <f>IF(U213="zníž. prenesená",N213,0)</f>
        <v>0</v>
      </c>
      <c r="BI213" s="130">
        <f>IF(U213="nulová",N213,0)</f>
        <v>0</v>
      </c>
      <c r="BJ213" s="20" t="s">
        <v>131</v>
      </c>
      <c r="BK213" s="216">
        <f>ROUND(L213*K213,3)</f>
        <v>0</v>
      </c>
      <c r="BL213" s="20" t="s">
        <v>234</v>
      </c>
      <c r="BM213" s="20" t="s">
        <v>426</v>
      </c>
    </row>
    <row r="214" s="1" customFormat="1" ht="25.5" customHeight="1">
      <c r="B214" s="171"/>
      <c r="C214" s="221" t="s">
        <v>427</v>
      </c>
      <c r="D214" s="221" t="s">
        <v>240</v>
      </c>
      <c r="E214" s="222" t="s">
        <v>428</v>
      </c>
      <c r="F214" s="223" t="s">
        <v>429</v>
      </c>
      <c r="G214" s="223"/>
      <c r="H214" s="223"/>
      <c r="I214" s="223"/>
      <c r="J214" s="224" t="s">
        <v>163</v>
      </c>
      <c r="K214" s="225">
        <v>54.131</v>
      </c>
      <c r="L214" s="226">
        <v>0</v>
      </c>
      <c r="M214" s="226"/>
      <c r="N214" s="225">
        <f>ROUND(L214*K214,3)</f>
        <v>0</v>
      </c>
      <c r="O214" s="211"/>
      <c r="P214" s="211"/>
      <c r="Q214" s="211"/>
      <c r="R214" s="175"/>
      <c r="T214" s="213" t="s">
        <v>5</v>
      </c>
      <c r="U214" s="54" t="s">
        <v>44</v>
      </c>
      <c r="V214" s="45"/>
      <c r="W214" s="214">
        <f>V214*K214</f>
        <v>0</v>
      </c>
      <c r="X214" s="214">
        <v>0.01575</v>
      </c>
      <c r="Y214" s="214">
        <f>X214*K214</f>
        <v>0.85256324999999999</v>
      </c>
      <c r="Z214" s="214">
        <v>0</v>
      </c>
      <c r="AA214" s="215">
        <f>Z214*K214</f>
        <v>0</v>
      </c>
      <c r="AR214" s="20" t="s">
        <v>243</v>
      </c>
      <c r="AT214" s="20" t="s">
        <v>240</v>
      </c>
      <c r="AU214" s="20" t="s">
        <v>131</v>
      </c>
      <c r="AY214" s="20" t="s">
        <v>152</v>
      </c>
      <c r="BE214" s="130">
        <f>IF(U214="základná",N214,0)</f>
        <v>0</v>
      </c>
      <c r="BF214" s="130">
        <f>IF(U214="znížená",N214,0)</f>
        <v>0</v>
      </c>
      <c r="BG214" s="130">
        <f>IF(U214="zákl. prenesená",N214,0)</f>
        <v>0</v>
      </c>
      <c r="BH214" s="130">
        <f>IF(U214="zníž. prenesená",N214,0)</f>
        <v>0</v>
      </c>
      <c r="BI214" s="130">
        <f>IF(U214="nulová",N214,0)</f>
        <v>0</v>
      </c>
      <c r="BJ214" s="20" t="s">
        <v>131</v>
      </c>
      <c r="BK214" s="216">
        <f>ROUND(L214*K214,3)</f>
        <v>0</v>
      </c>
      <c r="BL214" s="20" t="s">
        <v>234</v>
      </c>
      <c r="BM214" s="20" t="s">
        <v>430</v>
      </c>
    </row>
    <row r="215" s="1" customFormat="1" ht="25.5" customHeight="1">
      <c r="B215" s="171"/>
      <c r="C215" s="207" t="s">
        <v>431</v>
      </c>
      <c r="D215" s="207" t="s">
        <v>154</v>
      </c>
      <c r="E215" s="208" t="s">
        <v>432</v>
      </c>
      <c r="F215" s="209" t="s">
        <v>433</v>
      </c>
      <c r="G215" s="209"/>
      <c r="H215" s="209"/>
      <c r="I215" s="209"/>
      <c r="J215" s="210" t="s">
        <v>163</v>
      </c>
      <c r="K215" s="211">
        <v>35.619999999999997</v>
      </c>
      <c r="L215" s="212">
        <v>0</v>
      </c>
      <c r="M215" s="212"/>
      <c r="N215" s="211">
        <f>ROUND(L215*K215,3)</f>
        <v>0</v>
      </c>
      <c r="O215" s="211"/>
      <c r="P215" s="211"/>
      <c r="Q215" s="211"/>
      <c r="R215" s="175"/>
      <c r="T215" s="213" t="s">
        <v>5</v>
      </c>
      <c r="U215" s="54" t="s">
        <v>44</v>
      </c>
      <c r="V215" s="45"/>
      <c r="W215" s="214">
        <f>V215*K215</f>
        <v>0</v>
      </c>
      <c r="X215" s="214">
        <v>2.0000000000000002E-05</v>
      </c>
      <c r="Y215" s="214">
        <f>X215*K215</f>
        <v>0.00071239999999999997</v>
      </c>
      <c r="Z215" s="214">
        <v>0</v>
      </c>
      <c r="AA215" s="215">
        <f>Z215*K215</f>
        <v>0</v>
      </c>
      <c r="AR215" s="20" t="s">
        <v>234</v>
      </c>
      <c r="AT215" s="20" t="s">
        <v>154</v>
      </c>
      <c r="AU215" s="20" t="s">
        <v>131</v>
      </c>
      <c r="AY215" s="20" t="s">
        <v>152</v>
      </c>
      <c r="BE215" s="130">
        <f>IF(U215="základná",N215,0)</f>
        <v>0</v>
      </c>
      <c r="BF215" s="130">
        <f>IF(U215="znížená",N215,0)</f>
        <v>0</v>
      </c>
      <c r="BG215" s="130">
        <f>IF(U215="zákl. prenesená",N215,0)</f>
        <v>0</v>
      </c>
      <c r="BH215" s="130">
        <f>IF(U215="zníž. prenesená",N215,0)</f>
        <v>0</v>
      </c>
      <c r="BI215" s="130">
        <f>IF(U215="nulová",N215,0)</f>
        <v>0</v>
      </c>
      <c r="BJ215" s="20" t="s">
        <v>131</v>
      </c>
      <c r="BK215" s="216">
        <f>ROUND(L215*K215,3)</f>
        <v>0</v>
      </c>
      <c r="BL215" s="20" t="s">
        <v>234</v>
      </c>
      <c r="BM215" s="20" t="s">
        <v>434</v>
      </c>
    </row>
    <row r="216" s="1" customFormat="1" ht="25.5" customHeight="1">
      <c r="B216" s="171"/>
      <c r="C216" s="207" t="s">
        <v>435</v>
      </c>
      <c r="D216" s="207" t="s">
        <v>154</v>
      </c>
      <c r="E216" s="208" t="s">
        <v>436</v>
      </c>
      <c r="F216" s="209" t="s">
        <v>437</v>
      </c>
      <c r="G216" s="209"/>
      <c r="H216" s="209"/>
      <c r="I216" s="209"/>
      <c r="J216" s="210" t="s">
        <v>229</v>
      </c>
      <c r="K216" s="211">
        <v>8.6219999999999999</v>
      </c>
      <c r="L216" s="212">
        <v>0</v>
      </c>
      <c r="M216" s="212"/>
      <c r="N216" s="211">
        <f>ROUND(L216*K216,3)</f>
        <v>0</v>
      </c>
      <c r="O216" s="211"/>
      <c r="P216" s="211"/>
      <c r="Q216" s="211"/>
      <c r="R216" s="175"/>
      <c r="T216" s="213" t="s">
        <v>5</v>
      </c>
      <c r="U216" s="54" t="s">
        <v>44</v>
      </c>
      <c r="V216" s="45"/>
      <c r="W216" s="214">
        <f>V216*K216</f>
        <v>0</v>
      </c>
      <c r="X216" s="214">
        <v>0</v>
      </c>
      <c r="Y216" s="214">
        <f>X216*K216</f>
        <v>0</v>
      </c>
      <c r="Z216" s="214">
        <v>0</v>
      </c>
      <c r="AA216" s="215">
        <f>Z216*K216</f>
        <v>0</v>
      </c>
      <c r="AR216" s="20" t="s">
        <v>234</v>
      </c>
      <c r="AT216" s="20" t="s">
        <v>154</v>
      </c>
      <c r="AU216" s="20" t="s">
        <v>131</v>
      </c>
      <c r="AY216" s="20" t="s">
        <v>152</v>
      </c>
      <c r="BE216" s="130">
        <f>IF(U216="základná",N216,0)</f>
        <v>0</v>
      </c>
      <c r="BF216" s="130">
        <f>IF(U216="znížená",N216,0)</f>
        <v>0</v>
      </c>
      <c r="BG216" s="130">
        <f>IF(U216="zákl. prenesená",N216,0)</f>
        <v>0</v>
      </c>
      <c r="BH216" s="130">
        <f>IF(U216="zníž. prenesená",N216,0)</f>
        <v>0</v>
      </c>
      <c r="BI216" s="130">
        <f>IF(U216="nulová",N216,0)</f>
        <v>0</v>
      </c>
      <c r="BJ216" s="20" t="s">
        <v>131</v>
      </c>
      <c r="BK216" s="216">
        <f>ROUND(L216*K216,3)</f>
        <v>0</v>
      </c>
      <c r="BL216" s="20" t="s">
        <v>234</v>
      </c>
      <c r="BM216" s="20" t="s">
        <v>438</v>
      </c>
    </row>
    <row r="217" s="9" customFormat="1" ht="29.88" customHeight="1">
      <c r="B217" s="193"/>
      <c r="C217" s="194"/>
      <c r="D217" s="204" t="s">
        <v>125</v>
      </c>
      <c r="E217" s="204"/>
      <c r="F217" s="204"/>
      <c r="G217" s="204"/>
      <c r="H217" s="204"/>
      <c r="I217" s="204"/>
      <c r="J217" s="204"/>
      <c r="K217" s="204"/>
      <c r="L217" s="204"/>
      <c r="M217" s="204"/>
      <c r="N217" s="217">
        <f>BK217</f>
        <v>0</v>
      </c>
      <c r="O217" s="218"/>
      <c r="P217" s="218"/>
      <c r="Q217" s="218"/>
      <c r="R217" s="197"/>
      <c r="T217" s="198"/>
      <c r="U217" s="194"/>
      <c r="V217" s="194"/>
      <c r="W217" s="199">
        <f>SUM(W218:W219)</f>
        <v>0</v>
      </c>
      <c r="X217" s="194"/>
      <c r="Y217" s="199">
        <f>SUM(Y218:Y219)</f>
        <v>0.16609299999999999</v>
      </c>
      <c r="Z217" s="194"/>
      <c r="AA217" s="200">
        <f>SUM(AA218:AA219)</f>
        <v>0</v>
      </c>
      <c r="AR217" s="201" t="s">
        <v>131</v>
      </c>
      <c r="AT217" s="202" t="s">
        <v>76</v>
      </c>
      <c r="AU217" s="202" t="s">
        <v>85</v>
      </c>
      <c r="AY217" s="201" t="s">
        <v>152</v>
      </c>
      <c r="BK217" s="203">
        <f>SUM(BK218:BK219)</f>
        <v>0</v>
      </c>
    </row>
    <row r="218" s="1" customFormat="1" ht="25.5" customHeight="1">
      <c r="B218" s="171"/>
      <c r="C218" s="207" t="s">
        <v>439</v>
      </c>
      <c r="D218" s="207" t="s">
        <v>154</v>
      </c>
      <c r="E218" s="208" t="s">
        <v>440</v>
      </c>
      <c r="F218" s="209" t="s">
        <v>441</v>
      </c>
      <c r="G218" s="209"/>
      <c r="H218" s="209"/>
      <c r="I218" s="209"/>
      <c r="J218" s="210" t="s">
        <v>163</v>
      </c>
      <c r="K218" s="211">
        <v>523.90999999999997</v>
      </c>
      <c r="L218" s="212">
        <v>0</v>
      </c>
      <c r="M218" s="212"/>
      <c r="N218" s="211">
        <f>ROUND(L218*K218,3)</f>
        <v>0</v>
      </c>
      <c r="O218" s="211"/>
      <c r="P218" s="211"/>
      <c r="Q218" s="211"/>
      <c r="R218" s="175"/>
      <c r="T218" s="213" t="s">
        <v>5</v>
      </c>
      <c r="U218" s="54" t="s">
        <v>44</v>
      </c>
      <c r="V218" s="45"/>
      <c r="W218" s="214">
        <f>V218*K218</f>
        <v>0</v>
      </c>
      <c r="X218" s="214">
        <v>0.00022000000000000001</v>
      </c>
      <c r="Y218" s="214">
        <f>X218*K218</f>
        <v>0.11526019999999999</v>
      </c>
      <c r="Z218" s="214">
        <v>0</v>
      </c>
      <c r="AA218" s="215">
        <f>Z218*K218</f>
        <v>0</v>
      </c>
      <c r="AR218" s="20" t="s">
        <v>234</v>
      </c>
      <c r="AT218" s="20" t="s">
        <v>154</v>
      </c>
      <c r="AU218" s="20" t="s">
        <v>131</v>
      </c>
      <c r="AY218" s="20" t="s">
        <v>152</v>
      </c>
      <c r="BE218" s="130">
        <f>IF(U218="základná",N218,0)</f>
        <v>0</v>
      </c>
      <c r="BF218" s="130">
        <f>IF(U218="znížená",N218,0)</f>
        <v>0</v>
      </c>
      <c r="BG218" s="130">
        <f>IF(U218="zákl. prenesená",N218,0)</f>
        <v>0</v>
      </c>
      <c r="BH218" s="130">
        <f>IF(U218="zníž. prenesená",N218,0)</f>
        <v>0</v>
      </c>
      <c r="BI218" s="130">
        <f>IF(U218="nulová",N218,0)</f>
        <v>0</v>
      </c>
      <c r="BJ218" s="20" t="s">
        <v>131</v>
      </c>
      <c r="BK218" s="216">
        <f>ROUND(L218*K218,3)</f>
        <v>0</v>
      </c>
      <c r="BL218" s="20" t="s">
        <v>234</v>
      </c>
      <c r="BM218" s="20" t="s">
        <v>442</v>
      </c>
    </row>
    <row r="219" s="1" customFormat="1" ht="25.5" customHeight="1">
      <c r="B219" s="171"/>
      <c r="C219" s="207" t="s">
        <v>443</v>
      </c>
      <c r="D219" s="207" t="s">
        <v>154</v>
      </c>
      <c r="E219" s="208" t="s">
        <v>444</v>
      </c>
      <c r="F219" s="209" t="s">
        <v>445</v>
      </c>
      <c r="G219" s="209"/>
      <c r="H219" s="209"/>
      <c r="I219" s="209"/>
      <c r="J219" s="210" t="s">
        <v>163</v>
      </c>
      <c r="K219" s="211">
        <v>1270.8199999999999</v>
      </c>
      <c r="L219" s="212">
        <v>0</v>
      </c>
      <c r="M219" s="212"/>
      <c r="N219" s="211">
        <f>ROUND(L219*K219,3)</f>
        <v>0</v>
      </c>
      <c r="O219" s="211"/>
      <c r="P219" s="211"/>
      <c r="Q219" s="211"/>
      <c r="R219" s="175"/>
      <c r="T219" s="213" t="s">
        <v>5</v>
      </c>
      <c r="U219" s="54" t="s">
        <v>44</v>
      </c>
      <c r="V219" s="45"/>
      <c r="W219" s="214">
        <f>V219*K219</f>
        <v>0</v>
      </c>
      <c r="X219" s="214">
        <v>4.0000000000000003E-05</v>
      </c>
      <c r="Y219" s="214">
        <f>X219*K219</f>
        <v>0.050832800000000004</v>
      </c>
      <c r="Z219" s="214">
        <v>0</v>
      </c>
      <c r="AA219" s="215">
        <f>Z219*K219</f>
        <v>0</v>
      </c>
      <c r="AR219" s="20" t="s">
        <v>234</v>
      </c>
      <c r="AT219" s="20" t="s">
        <v>154</v>
      </c>
      <c r="AU219" s="20" t="s">
        <v>131</v>
      </c>
      <c r="AY219" s="20" t="s">
        <v>152</v>
      </c>
      <c r="BE219" s="130">
        <f>IF(U219="základná",N219,0)</f>
        <v>0</v>
      </c>
      <c r="BF219" s="130">
        <f>IF(U219="znížená",N219,0)</f>
        <v>0</v>
      </c>
      <c r="BG219" s="130">
        <f>IF(U219="zákl. prenesená",N219,0)</f>
        <v>0</v>
      </c>
      <c r="BH219" s="130">
        <f>IF(U219="zníž. prenesená",N219,0)</f>
        <v>0</v>
      </c>
      <c r="BI219" s="130">
        <f>IF(U219="nulová",N219,0)</f>
        <v>0</v>
      </c>
      <c r="BJ219" s="20" t="s">
        <v>131</v>
      </c>
      <c r="BK219" s="216">
        <f>ROUND(L219*K219,3)</f>
        <v>0</v>
      </c>
      <c r="BL219" s="20" t="s">
        <v>234</v>
      </c>
      <c r="BM219" s="20" t="s">
        <v>446</v>
      </c>
    </row>
    <row r="220" s="9" customFormat="1" ht="29.88" customHeight="1">
      <c r="B220" s="193"/>
      <c r="C220" s="194"/>
      <c r="D220" s="204" t="s">
        <v>126</v>
      </c>
      <c r="E220" s="204"/>
      <c r="F220" s="204"/>
      <c r="G220" s="204"/>
      <c r="H220" s="204"/>
      <c r="I220" s="204"/>
      <c r="J220" s="204"/>
      <c r="K220" s="204"/>
      <c r="L220" s="204"/>
      <c r="M220" s="204"/>
      <c r="N220" s="217">
        <f>BK220</f>
        <v>0</v>
      </c>
      <c r="O220" s="218"/>
      <c r="P220" s="218"/>
      <c r="Q220" s="218"/>
      <c r="R220" s="197"/>
      <c r="T220" s="198"/>
      <c r="U220" s="194"/>
      <c r="V220" s="194"/>
      <c r="W220" s="199">
        <f>SUM(W221:W223)</f>
        <v>0</v>
      </c>
      <c r="X220" s="194"/>
      <c r="Y220" s="199">
        <f>SUM(Y221:Y223)</f>
        <v>0.18969856000000002</v>
      </c>
      <c r="Z220" s="194"/>
      <c r="AA220" s="200">
        <f>SUM(AA221:AA223)</f>
        <v>0</v>
      </c>
      <c r="AR220" s="201" t="s">
        <v>131</v>
      </c>
      <c r="AT220" s="202" t="s">
        <v>76</v>
      </c>
      <c r="AU220" s="202" t="s">
        <v>85</v>
      </c>
      <c r="AY220" s="201" t="s">
        <v>152</v>
      </c>
      <c r="BK220" s="203">
        <f>SUM(BK221:BK223)</f>
        <v>0</v>
      </c>
    </row>
    <row r="221" s="1" customFormat="1" ht="25.5" customHeight="1">
      <c r="B221" s="171"/>
      <c r="C221" s="207" t="s">
        <v>447</v>
      </c>
      <c r="D221" s="207" t="s">
        <v>154</v>
      </c>
      <c r="E221" s="208" t="s">
        <v>448</v>
      </c>
      <c r="F221" s="209" t="s">
        <v>449</v>
      </c>
      <c r="G221" s="209"/>
      <c r="H221" s="209"/>
      <c r="I221" s="209"/>
      <c r="J221" s="210" t="s">
        <v>163</v>
      </c>
      <c r="K221" s="211">
        <v>383.108</v>
      </c>
      <c r="L221" s="212">
        <v>0</v>
      </c>
      <c r="M221" s="212"/>
      <c r="N221" s="211">
        <f>ROUND(L221*K221,3)</f>
        <v>0</v>
      </c>
      <c r="O221" s="211"/>
      <c r="P221" s="211"/>
      <c r="Q221" s="211"/>
      <c r="R221" s="175"/>
      <c r="T221" s="213" t="s">
        <v>5</v>
      </c>
      <c r="U221" s="54" t="s">
        <v>44</v>
      </c>
      <c r="V221" s="45"/>
      <c r="W221" s="214">
        <f>V221*K221</f>
        <v>0</v>
      </c>
      <c r="X221" s="214">
        <v>2.0000000000000002E-05</v>
      </c>
      <c r="Y221" s="214">
        <f>X221*K221</f>
        <v>0.0076621600000000003</v>
      </c>
      <c r="Z221" s="214">
        <v>0</v>
      </c>
      <c r="AA221" s="215">
        <f>Z221*K221</f>
        <v>0</v>
      </c>
      <c r="AR221" s="20" t="s">
        <v>234</v>
      </c>
      <c r="AT221" s="20" t="s">
        <v>154</v>
      </c>
      <c r="AU221" s="20" t="s">
        <v>131</v>
      </c>
      <c r="AY221" s="20" t="s">
        <v>152</v>
      </c>
      <c r="BE221" s="130">
        <f>IF(U221="základná",N221,0)</f>
        <v>0</v>
      </c>
      <c r="BF221" s="130">
        <f>IF(U221="znížená",N221,0)</f>
        <v>0</v>
      </c>
      <c r="BG221" s="130">
        <f>IF(U221="zákl. prenesená",N221,0)</f>
        <v>0</v>
      </c>
      <c r="BH221" s="130">
        <f>IF(U221="zníž. prenesená",N221,0)</f>
        <v>0</v>
      </c>
      <c r="BI221" s="130">
        <f>IF(U221="nulová",N221,0)</f>
        <v>0</v>
      </c>
      <c r="BJ221" s="20" t="s">
        <v>131</v>
      </c>
      <c r="BK221" s="216">
        <f>ROUND(L221*K221,3)</f>
        <v>0</v>
      </c>
      <c r="BL221" s="20" t="s">
        <v>234</v>
      </c>
      <c r="BM221" s="20" t="s">
        <v>450</v>
      </c>
    </row>
    <row r="222" s="1" customFormat="1" ht="25.5" customHeight="1">
      <c r="B222" s="171"/>
      <c r="C222" s="207" t="s">
        <v>451</v>
      </c>
      <c r="D222" s="207" t="s">
        <v>154</v>
      </c>
      <c r="E222" s="208" t="s">
        <v>452</v>
      </c>
      <c r="F222" s="209" t="s">
        <v>453</v>
      </c>
      <c r="G222" s="209"/>
      <c r="H222" s="209"/>
      <c r="I222" s="209"/>
      <c r="J222" s="210" t="s">
        <v>163</v>
      </c>
      <c r="K222" s="211">
        <v>150</v>
      </c>
      <c r="L222" s="212">
        <v>0</v>
      </c>
      <c r="M222" s="212"/>
      <c r="N222" s="211">
        <f>ROUND(L222*K222,3)</f>
        <v>0</v>
      </c>
      <c r="O222" s="211"/>
      <c r="P222" s="211"/>
      <c r="Q222" s="211"/>
      <c r="R222" s="175"/>
      <c r="T222" s="213" t="s">
        <v>5</v>
      </c>
      <c r="U222" s="54" t="s">
        <v>44</v>
      </c>
      <c r="V222" s="45"/>
      <c r="W222" s="214">
        <f>V222*K222</f>
        <v>0</v>
      </c>
      <c r="X222" s="214">
        <v>0</v>
      </c>
      <c r="Y222" s="214">
        <f>X222*K222</f>
        <v>0</v>
      </c>
      <c r="Z222" s="214">
        <v>0</v>
      </c>
      <c r="AA222" s="215">
        <f>Z222*K222</f>
        <v>0</v>
      </c>
      <c r="AR222" s="20" t="s">
        <v>234</v>
      </c>
      <c r="AT222" s="20" t="s">
        <v>154</v>
      </c>
      <c r="AU222" s="20" t="s">
        <v>131</v>
      </c>
      <c r="AY222" s="20" t="s">
        <v>152</v>
      </c>
      <c r="BE222" s="130">
        <f>IF(U222="základná",N222,0)</f>
        <v>0</v>
      </c>
      <c r="BF222" s="130">
        <f>IF(U222="znížená",N222,0)</f>
        <v>0</v>
      </c>
      <c r="BG222" s="130">
        <f>IF(U222="zákl. prenesená",N222,0)</f>
        <v>0</v>
      </c>
      <c r="BH222" s="130">
        <f>IF(U222="zníž. prenesená",N222,0)</f>
        <v>0</v>
      </c>
      <c r="BI222" s="130">
        <f>IF(U222="nulová",N222,0)</f>
        <v>0</v>
      </c>
      <c r="BJ222" s="20" t="s">
        <v>131</v>
      </c>
      <c r="BK222" s="216">
        <f>ROUND(L222*K222,3)</f>
        <v>0</v>
      </c>
      <c r="BL222" s="20" t="s">
        <v>234</v>
      </c>
      <c r="BM222" s="20" t="s">
        <v>454</v>
      </c>
    </row>
    <row r="223" s="1" customFormat="1" ht="51" customHeight="1">
      <c r="B223" s="171"/>
      <c r="C223" s="207" t="s">
        <v>455</v>
      </c>
      <c r="D223" s="207" t="s">
        <v>154</v>
      </c>
      <c r="E223" s="208" t="s">
        <v>456</v>
      </c>
      <c r="F223" s="209" t="s">
        <v>457</v>
      </c>
      <c r="G223" s="209"/>
      <c r="H223" s="209"/>
      <c r="I223" s="209"/>
      <c r="J223" s="210" t="s">
        <v>163</v>
      </c>
      <c r="K223" s="211">
        <v>866.84000000000003</v>
      </c>
      <c r="L223" s="212">
        <v>0</v>
      </c>
      <c r="M223" s="212"/>
      <c r="N223" s="211">
        <f>ROUND(L223*K223,3)</f>
        <v>0</v>
      </c>
      <c r="O223" s="211"/>
      <c r="P223" s="211"/>
      <c r="Q223" s="211"/>
      <c r="R223" s="175"/>
      <c r="T223" s="213" t="s">
        <v>5</v>
      </c>
      <c r="U223" s="54" t="s">
        <v>44</v>
      </c>
      <c r="V223" s="45"/>
      <c r="W223" s="214">
        <f>V223*K223</f>
        <v>0</v>
      </c>
      <c r="X223" s="214">
        <v>0.00021000000000000001</v>
      </c>
      <c r="Y223" s="214">
        <f>X223*K223</f>
        <v>0.18203640000000002</v>
      </c>
      <c r="Z223" s="214">
        <v>0</v>
      </c>
      <c r="AA223" s="215">
        <f>Z223*K223</f>
        <v>0</v>
      </c>
      <c r="AR223" s="20" t="s">
        <v>234</v>
      </c>
      <c r="AT223" s="20" t="s">
        <v>154</v>
      </c>
      <c r="AU223" s="20" t="s">
        <v>131</v>
      </c>
      <c r="AY223" s="20" t="s">
        <v>152</v>
      </c>
      <c r="BE223" s="130">
        <f>IF(U223="základná",N223,0)</f>
        <v>0</v>
      </c>
      <c r="BF223" s="130">
        <f>IF(U223="znížená",N223,0)</f>
        <v>0</v>
      </c>
      <c r="BG223" s="130">
        <f>IF(U223="zákl. prenesená",N223,0)</f>
        <v>0</v>
      </c>
      <c r="BH223" s="130">
        <f>IF(U223="zníž. prenesená",N223,0)</f>
        <v>0</v>
      </c>
      <c r="BI223" s="130">
        <f>IF(U223="nulová",N223,0)</f>
        <v>0</v>
      </c>
      <c r="BJ223" s="20" t="s">
        <v>131</v>
      </c>
      <c r="BK223" s="216">
        <f>ROUND(L223*K223,3)</f>
        <v>0</v>
      </c>
      <c r="BL223" s="20" t="s">
        <v>234</v>
      </c>
      <c r="BM223" s="20" t="s">
        <v>458</v>
      </c>
    </row>
    <row r="224" s="1" customFormat="1" ht="49.92" customHeight="1">
      <c r="B224" s="44"/>
      <c r="C224" s="45"/>
      <c r="D224" s="195" t="s">
        <v>459</v>
      </c>
      <c r="E224" s="45"/>
      <c r="F224" s="45"/>
      <c r="G224" s="45"/>
      <c r="H224" s="45"/>
      <c r="I224" s="45"/>
      <c r="J224" s="45"/>
      <c r="K224" s="45"/>
      <c r="L224" s="45"/>
      <c r="M224" s="45"/>
      <c r="N224" s="227">
        <f>BK224</f>
        <v>0</v>
      </c>
      <c r="O224" s="228"/>
      <c r="P224" s="228"/>
      <c r="Q224" s="228"/>
      <c r="R224" s="46"/>
      <c r="T224" s="229"/>
      <c r="U224" s="45"/>
      <c r="V224" s="45"/>
      <c r="W224" s="45"/>
      <c r="X224" s="45"/>
      <c r="Y224" s="45"/>
      <c r="Z224" s="45"/>
      <c r="AA224" s="92"/>
      <c r="AT224" s="20" t="s">
        <v>76</v>
      </c>
      <c r="AU224" s="20" t="s">
        <v>77</v>
      </c>
      <c r="AY224" s="20" t="s">
        <v>460</v>
      </c>
      <c r="BK224" s="216">
        <f>SUM(BK225:BK229)</f>
        <v>0</v>
      </c>
    </row>
    <row r="225" s="1" customFormat="1" ht="22.32" customHeight="1">
      <c r="B225" s="44"/>
      <c r="C225" s="230" t="s">
        <v>5</v>
      </c>
      <c r="D225" s="230" t="s">
        <v>154</v>
      </c>
      <c r="E225" s="231" t="s">
        <v>5</v>
      </c>
      <c r="F225" s="232" t="s">
        <v>5</v>
      </c>
      <c r="G225" s="232"/>
      <c r="H225" s="232"/>
      <c r="I225" s="232"/>
      <c r="J225" s="233" t="s">
        <v>5</v>
      </c>
      <c r="K225" s="212"/>
      <c r="L225" s="212"/>
      <c r="M225" s="234"/>
      <c r="N225" s="234">
        <f>BK225</f>
        <v>0</v>
      </c>
      <c r="O225" s="234"/>
      <c r="P225" s="234"/>
      <c r="Q225" s="234"/>
      <c r="R225" s="46"/>
      <c r="T225" s="213" t="s">
        <v>5</v>
      </c>
      <c r="U225" s="235" t="s">
        <v>44</v>
      </c>
      <c r="V225" s="45"/>
      <c r="W225" s="45"/>
      <c r="X225" s="45"/>
      <c r="Y225" s="45"/>
      <c r="Z225" s="45"/>
      <c r="AA225" s="92"/>
      <c r="AT225" s="20" t="s">
        <v>460</v>
      </c>
      <c r="AU225" s="20" t="s">
        <v>85</v>
      </c>
      <c r="AY225" s="20" t="s">
        <v>460</v>
      </c>
      <c r="BE225" s="130">
        <f>IF(U225="základná",N225,0)</f>
        <v>0</v>
      </c>
      <c r="BF225" s="130">
        <f>IF(U225="znížená",N225,0)</f>
        <v>0</v>
      </c>
      <c r="BG225" s="130">
        <f>IF(U225="zákl. prenesená",N225,0)</f>
        <v>0</v>
      </c>
      <c r="BH225" s="130">
        <f>IF(U225="zníž. prenesená",N225,0)</f>
        <v>0</v>
      </c>
      <c r="BI225" s="130">
        <f>IF(U225="nulová",N225,0)</f>
        <v>0</v>
      </c>
      <c r="BJ225" s="20" t="s">
        <v>131</v>
      </c>
      <c r="BK225" s="216">
        <f>L225*K225</f>
        <v>0</v>
      </c>
    </row>
    <row r="226" s="1" customFormat="1" ht="22.32" customHeight="1">
      <c r="B226" s="44"/>
      <c r="C226" s="230" t="s">
        <v>5</v>
      </c>
      <c r="D226" s="230" t="s">
        <v>154</v>
      </c>
      <c r="E226" s="231" t="s">
        <v>5</v>
      </c>
      <c r="F226" s="232" t="s">
        <v>5</v>
      </c>
      <c r="G226" s="232"/>
      <c r="H226" s="232"/>
      <c r="I226" s="232"/>
      <c r="J226" s="233" t="s">
        <v>5</v>
      </c>
      <c r="K226" s="212"/>
      <c r="L226" s="212"/>
      <c r="M226" s="234"/>
      <c r="N226" s="234">
        <f>BK226</f>
        <v>0</v>
      </c>
      <c r="O226" s="234"/>
      <c r="P226" s="234"/>
      <c r="Q226" s="234"/>
      <c r="R226" s="46"/>
      <c r="T226" s="213" t="s">
        <v>5</v>
      </c>
      <c r="U226" s="235" t="s">
        <v>44</v>
      </c>
      <c r="V226" s="45"/>
      <c r="W226" s="45"/>
      <c r="X226" s="45"/>
      <c r="Y226" s="45"/>
      <c r="Z226" s="45"/>
      <c r="AA226" s="92"/>
      <c r="AT226" s="20" t="s">
        <v>460</v>
      </c>
      <c r="AU226" s="20" t="s">
        <v>85</v>
      </c>
      <c r="AY226" s="20" t="s">
        <v>460</v>
      </c>
      <c r="BE226" s="130">
        <f>IF(U226="základná",N226,0)</f>
        <v>0</v>
      </c>
      <c r="BF226" s="130">
        <f>IF(U226="znížená",N226,0)</f>
        <v>0</v>
      </c>
      <c r="BG226" s="130">
        <f>IF(U226="zákl. prenesená",N226,0)</f>
        <v>0</v>
      </c>
      <c r="BH226" s="130">
        <f>IF(U226="zníž. prenesená",N226,0)</f>
        <v>0</v>
      </c>
      <c r="BI226" s="130">
        <f>IF(U226="nulová",N226,0)</f>
        <v>0</v>
      </c>
      <c r="BJ226" s="20" t="s">
        <v>131</v>
      </c>
      <c r="BK226" s="216">
        <f>L226*K226</f>
        <v>0</v>
      </c>
    </row>
    <row r="227" s="1" customFormat="1" ht="22.32" customHeight="1">
      <c r="B227" s="44"/>
      <c r="C227" s="230" t="s">
        <v>5</v>
      </c>
      <c r="D227" s="230" t="s">
        <v>154</v>
      </c>
      <c r="E227" s="231" t="s">
        <v>5</v>
      </c>
      <c r="F227" s="232" t="s">
        <v>5</v>
      </c>
      <c r="G227" s="232"/>
      <c r="H227" s="232"/>
      <c r="I227" s="232"/>
      <c r="J227" s="233" t="s">
        <v>5</v>
      </c>
      <c r="K227" s="212"/>
      <c r="L227" s="212"/>
      <c r="M227" s="234"/>
      <c r="N227" s="234">
        <f>BK227</f>
        <v>0</v>
      </c>
      <c r="O227" s="234"/>
      <c r="P227" s="234"/>
      <c r="Q227" s="234"/>
      <c r="R227" s="46"/>
      <c r="T227" s="213" t="s">
        <v>5</v>
      </c>
      <c r="U227" s="235" t="s">
        <v>44</v>
      </c>
      <c r="V227" s="45"/>
      <c r="W227" s="45"/>
      <c r="X227" s="45"/>
      <c r="Y227" s="45"/>
      <c r="Z227" s="45"/>
      <c r="AA227" s="92"/>
      <c r="AT227" s="20" t="s">
        <v>460</v>
      </c>
      <c r="AU227" s="20" t="s">
        <v>85</v>
      </c>
      <c r="AY227" s="20" t="s">
        <v>460</v>
      </c>
      <c r="BE227" s="130">
        <f>IF(U227="základná",N227,0)</f>
        <v>0</v>
      </c>
      <c r="BF227" s="130">
        <f>IF(U227="znížená",N227,0)</f>
        <v>0</v>
      </c>
      <c r="BG227" s="130">
        <f>IF(U227="zákl. prenesená",N227,0)</f>
        <v>0</v>
      </c>
      <c r="BH227" s="130">
        <f>IF(U227="zníž. prenesená",N227,0)</f>
        <v>0</v>
      </c>
      <c r="BI227" s="130">
        <f>IF(U227="nulová",N227,0)</f>
        <v>0</v>
      </c>
      <c r="BJ227" s="20" t="s">
        <v>131</v>
      </c>
      <c r="BK227" s="216">
        <f>L227*K227</f>
        <v>0</v>
      </c>
    </row>
    <row r="228" s="1" customFormat="1" ht="22.32" customHeight="1">
      <c r="B228" s="44"/>
      <c r="C228" s="230" t="s">
        <v>5</v>
      </c>
      <c r="D228" s="230" t="s">
        <v>154</v>
      </c>
      <c r="E228" s="231" t="s">
        <v>5</v>
      </c>
      <c r="F228" s="232" t="s">
        <v>5</v>
      </c>
      <c r="G228" s="232"/>
      <c r="H228" s="232"/>
      <c r="I228" s="232"/>
      <c r="J228" s="233" t="s">
        <v>5</v>
      </c>
      <c r="K228" s="212"/>
      <c r="L228" s="212"/>
      <c r="M228" s="234"/>
      <c r="N228" s="234">
        <f>BK228</f>
        <v>0</v>
      </c>
      <c r="O228" s="234"/>
      <c r="P228" s="234"/>
      <c r="Q228" s="234"/>
      <c r="R228" s="46"/>
      <c r="T228" s="213" t="s">
        <v>5</v>
      </c>
      <c r="U228" s="235" t="s">
        <v>44</v>
      </c>
      <c r="V228" s="45"/>
      <c r="W228" s="45"/>
      <c r="X228" s="45"/>
      <c r="Y228" s="45"/>
      <c r="Z228" s="45"/>
      <c r="AA228" s="92"/>
      <c r="AT228" s="20" t="s">
        <v>460</v>
      </c>
      <c r="AU228" s="20" t="s">
        <v>85</v>
      </c>
      <c r="AY228" s="20" t="s">
        <v>460</v>
      </c>
      <c r="BE228" s="130">
        <f>IF(U228="základná",N228,0)</f>
        <v>0</v>
      </c>
      <c r="BF228" s="130">
        <f>IF(U228="znížená",N228,0)</f>
        <v>0</v>
      </c>
      <c r="BG228" s="130">
        <f>IF(U228="zákl. prenesená",N228,0)</f>
        <v>0</v>
      </c>
      <c r="BH228" s="130">
        <f>IF(U228="zníž. prenesená",N228,0)</f>
        <v>0</v>
      </c>
      <c r="BI228" s="130">
        <f>IF(U228="nulová",N228,0)</f>
        <v>0</v>
      </c>
      <c r="BJ228" s="20" t="s">
        <v>131</v>
      </c>
      <c r="BK228" s="216">
        <f>L228*K228</f>
        <v>0</v>
      </c>
    </row>
    <row r="229" s="1" customFormat="1" ht="22.32" customHeight="1">
      <c r="B229" s="44"/>
      <c r="C229" s="230" t="s">
        <v>5</v>
      </c>
      <c r="D229" s="230" t="s">
        <v>154</v>
      </c>
      <c r="E229" s="231" t="s">
        <v>5</v>
      </c>
      <c r="F229" s="232" t="s">
        <v>5</v>
      </c>
      <c r="G229" s="232"/>
      <c r="H229" s="232"/>
      <c r="I229" s="232"/>
      <c r="J229" s="233" t="s">
        <v>5</v>
      </c>
      <c r="K229" s="212"/>
      <c r="L229" s="212"/>
      <c r="M229" s="234"/>
      <c r="N229" s="234">
        <f>BK229</f>
        <v>0</v>
      </c>
      <c r="O229" s="234"/>
      <c r="P229" s="234"/>
      <c r="Q229" s="234"/>
      <c r="R229" s="46"/>
      <c r="T229" s="213" t="s">
        <v>5</v>
      </c>
      <c r="U229" s="235" t="s">
        <v>44</v>
      </c>
      <c r="V229" s="70"/>
      <c r="W229" s="70"/>
      <c r="X229" s="70"/>
      <c r="Y229" s="70"/>
      <c r="Z229" s="70"/>
      <c r="AA229" s="72"/>
      <c r="AT229" s="20" t="s">
        <v>460</v>
      </c>
      <c r="AU229" s="20" t="s">
        <v>85</v>
      </c>
      <c r="AY229" s="20" t="s">
        <v>460</v>
      </c>
      <c r="BE229" s="130">
        <f>IF(U229="základná",N229,0)</f>
        <v>0</v>
      </c>
      <c r="BF229" s="130">
        <f>IF(U229="znížená",N229,0)</f>
        <v>0</v>
      </c>
      <c r="BG229" s="130">
        <f>IF(U229="zákl. prenesená",N229,0)</f>
        <v>0</v>
      </c>
      <c r="BH229" s="130">
        <f>IF(U229="zníž. prenesená",N229,0)</f>
        <v>0</v>
      </c>
      <c r="BI229" s="130">
        <f>IF(U229="nulová",N229,0)</f>
        <v>0</v>
      </c>
      <c r="BJ229" s="20" t="s">
        <v>131</v>
      </c>
      <c r="BK229" s="216">
        <f>L229*K229</f>
        <v>0</v>
      </c>
    </row>
    <row r="230" s="1" customFormat="1" ht="6.96" customHeight="1">
      <c r="B230" s="73"/>
      <c r="C230" s="74"/>
      <c r="D230" s="74"/>
      <c r="E230" s="74"/>
      <c r="F230" s="74"/>
      <c r="G230" s="74"/>
      <c r="H230" s="74"/>
      <c r="I230" s="74"/>
      <c r="J230" s="74"/>
      <c r="K230" s="74"/>
      <c r="L230" s="74"/>
      <c r="M230" s="74"/>
      <c r="N230" s="74"/>
      <c r="O230" s="74"/>
      <c r="P230" s="74"/>
      <c r="Q230" s="74"/>
      <c r="R230" s="75"/>
    </row>
  </sheetData>
  <mergeCells count="337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99:Q99"/>
    <mergeCell ref="N100:Q100"/>
    <mergeCell ref="N101:Q101"/>
    <mergeCell ref="N102:Q102"/>
    <mergeCell ref="N103:Q103"/>
    <mergeCell ref="N104:Q104"/>
    <mergeCell ref="N105:Q105"/>
    <mergeCell ref="N107:Q107"/>
    <mergeCell ref="D108:H108"/>
    <mergeCell ref="N108:Q108"/>
    <mergeCell ref="D109:H109"/>
    <mergeCell ref="N109:Q109"/>
    <mergeCell ref="D110:H110"/>
    <mergeCell ref="N110:Q110"/>
    <mergeCell ref="D111:H111"/>
    <mergeCell ref="N111:Q111"/>
    <mergeCell ref="D112:H112"/>
    <mergeCell ref="N112:Q112"/>
    <mergeCell ref="N113:Q113"/>
    <mergeCell ref="L115:Q115"/>
    <mergeCell ref="C121:Q121"/>
    <mergeCell ref="F123:P123"/>
    <mergeCell ref="F124:P124"/>
    <mergeCell ref="M126:P126"/>
    <mergeCell ref="M128:Q128"/>
    <mergeCell ref="M129:Q129"/>
    <mergeCell ref="F131:I131"/>
    <mergeCell ref="L131:M131"/>
    <mergeCell ref="N131:Q131"/>
    <mergeCell ref="F135:I135"/>
    <mergeCell ref="L135:M135"/>
    <mergeCell ref="N135:Q135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F144:I144"/>
    <mergeCell ref="L144:M144"/>
    <mergeCell ref="N144:Q144"/>
    <mergeCell ref="F146:I146"/>
    <mergeCell ref="L146:M146"/>
    <mergeCell ref="N146:Q146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F151:I151"/>
    <mergeCell ref="L151:M151"/>
    <mergeCell ref="N151:Q151"/>
    <mergeCell ref="F152:I152"/>
    <mergeCell ref="L152:M152"/>
    <mergeCell ref="N152:Q152"/>
    <mergeCell ref="F153:I153"/>
    <mergeCell ref="L153:M153"/>
    <mergeCell ref="N153:Q153"/>
    <mergeCell ref="F155:I155"/>
    <mergeCell ref="L155:M155"/>
    <mergeCell ref="N155:Q155"/>
    <mergeCell ref="F158:I158"/>
    <mergeCell ref="L158:M158"/>
    <mergeCell ref="N158:Q158"/>
    <mergeCell ref="F160:I160"/>
    <mergeCell ref="L160:M160"/>
    <mergeCell ref="N160:Q160"/>
    <mergeCell ref="F161:I161"/>
    <mergeCell ref="L161:M161"/>
    <mergeCell ref="N161:Q161"/>
    <mergeCell ref="F162:I162"/>
    <mergeCell ref="L162:M162"/>
    <mergeCell ref="N162:Q162"/>
    <mergeCell ref="F163:I163"/>
    <mergeCell ref="L163:M163"/>
    <mergeCell ref="N163:Q163"/>
    <mergeCell ref="F164:I164"/>
    <mergeCell ref="L164:M164"/>
    <mergeCell ref="N164:Q164"/>
    <mergeCell ref="F165:I165"/>
    <mergeCell ref="L165:M165"/>
    <mergeCell ref="N165:Q165"/>
    <mergeCell ref="F166:I166"/>
    <mergeCell ref="L166:M166"/>
    <mergeCell ref="N166:Q166"/>
    <mergeCell ref="F167:I167"/>
    <mergeCell ref="L167:M167"/>
    <mergeCell ref="N167:Q167"/>
    <mergeCell ref="F168:I168"/>
    <mergeCell ref="L168:M168"/>
    <mergeCell ref="N168:Q168"/>
    <mergeCell ref="F170:I170"/>
    <mergeCell ref="L170:M170"/>
    <mergeCell ref="N170:Q170"/>
    <mergeCell ref="F171:I171"/>
    <mergeCell ref="L171:M171"/>
    <mergeCell ref="N171:Q171"/>
    <mergeCell ref="F172:I172"/>
    <mergeCell ref="L172:M172"/>
    <mergeCell ref="N172:Q172"/>
    <mergeCell ref="F174:I174"/>
    <mergeCell ref="L174:M174"/>
    <mergeCell ref="N174:Q174"/>
    <mergeCell ref="F176:I176"/>
    <mergeCell ref="L176:M176"/>
    <mergeCell ref="N176:Q176"/>
    <mergeCell ref="F178:I178"/>
    <mergeCell ref="L178:M178"/>
    <mergeCell ref="N178:Q178"/>
    <mergeCell ref="F179:I179"/>
    <mergeCell ref="L179:M179"/>
    <mergeCell ref="N179:Q179"/>
    <mergeCell ref="F180:I180"/>
    <mergeCell ref="L180:M180"/>
    <mergeCell ref="N180:Q180"/>
    <mergeCell ref="F181:I181"/>
    <mergeCell ref="L181:M181"/>
    <mergeCell ref="N181:Q181"/>
    <mergeCell ref="F182:I182"/>
    <mergeCell ref="L182:M182"/>
    <mergeCell ref="N182:Q182"/>
    <mergeCell ref="F183:I183"/>
    <mergeCell ref="L183:M183"/>
    <mergeCell ref="N183:Q183"/>
    <mergeCell ref="F184:I184"/>
    <mergeCell ref="L184:M184"/>
    <mergeCell ref="N184:Q184"/>
    <mergeCell ref="F185:I185"/>
    <mergeCell ref="L185:M185"/>
    <mergeCell ref="N185:Q185"/>
    <mergeCell ref="F186:I186"/>
    <mergeCell ref="L186:M186"/>
    <mergeCell ref="N186:Q186"/>
    <mergeCell ref="F187:I187"/>
    <mergeCell ref="L187:M187"/>
    <mergeCell ref="N187:Q187"/>
    <mergeCell ref="F188:I188"/>
    <mergeCell ref="L188:M188"/>
    <mergeCell ref="N188:Q188"/>
    <mergeCell ref="F189:I189"/>
    <mergeCell ref="L189:M189"/>
    <mergeCell ref="N189:Q189"/>
    <mergeCell ref="F190:I190"/>
    <mergeCell ref="L190:M190"/>
    <mergeCell ref="N190:Q190"/>
    <mergeCell ref="F191:I191"/>
    <mergeCell ref="L191:M191"/>
    <mergeCell ref="N191:Q191"/>
    <mergeCell ref="F192:I192"/>
    <mergeCell ref="L192:M192"/>
    <mergeCell ref="N192:Q192"/>
    <mergeCell ref="F193:I193"/>
    <mergeCell ref="L193:M193"/>
    <mergeCell ref="N193:Q193"/>
    <mergeCell ref="F194:I194"/>
    <mergeCell ref="L194:M194"/>
    <mergeCell ref="N194:Q194"/>
    <mergeCell ref="F195:I195"/>
    <mergeCell ref="L195:M195"/>
    <mergeCell ref="N195:Q195"/>
    <mergeCell ref="F196:I196"/>
    <mergeCell ref="L196:M196"/>
    <mergeCell ref="N196:Q196"/>
    <mergeCell ref="F197:I197"/>
    <mergeCell ref="L197:M197"/>
    <mergeCell ref="N197:Q197"/>
    <mergeCell ref="F198:I198"/>
    <mergeCell ref="L198:M198"/>
    <mergeCell ref="N198:Q198"/>
    <mergeCell ref="F199:I199"/>
    <mergeCell ref="L199:M199"/>
    <mergeCell ref="N199:Q199"/>
    <mergeCell ref="F200:I200"/>
    <mergeCell ref="L200:M200"/>
    <mergeCell ref="N200:Q200"/>
    <mergeCell ref="F201:I201"/>
    <mergeCell ref="L201:M201"/>
    <mergeCell ref="N201:Q201"/>
    <mergeCell ref="F202:I202"/>
    <mergeCell ref="L202:M202"/>
    <mergeCell ref="N202:Q202"/>
    <mergeCell ref="F204:I204"/>
    <mergeCell ref="L204:M204"/>
    <mergeCell ref="N204:Q204"/>
    <mergeCell ref="F205:I205"/>
    <mergeCell ref="L205:M205"/>
    <mergeCell ref="N205:Q205"/>
    <mergeCell ref="F206:I206"/>
    <mergeCell ref="L206:M206"/>
    <mergeCell ref="N206:Q206"/>
    <mergeCell ref="F208:I208"/>
    <mergeCell ref="L208:M208"/>
    <mergeCell ref="N208:Q208"/>
    <mergeCell ref="F209:I209"/>
    <mergeCell ref="L209:M209"/>
    <mergeCell ref="N209:Q209"/>
    <mergeCell ref="F210:I210"/>
    <mergeCell ref="L210:M210"/>
    <mergeCell ref="N210:Q210"/>
    <mergeCell ref="F211:I211"/>
    <mergeCell ref="L211:M211"/>
    <mergeCell ref="N211:Q211"/>
    <mergeCell ref="F212:I212"/>
    <mergeCell ref="L212:M212"/>
    <mergeCell ref="N212:Q212"/>
    <mergeCell ref="F213:I213"/>
    <mergeCell ref="L213:M213"/>
    <mergeCell ref="N213:Q213"/>
    <mergeCell ref="F214:I214"/>
    <mergeCell ref="L214:M214"/>
    <mergeCell ref="N214:Q214"/>
    <mergeCell ref="F215:I215"/>
    <mergeCell ref="L215:M215"/>
    <mergeCell ref="N215:Q215"/>
    <mergeCell ref="F216:I216"/>
    <mergeCell ref="L216:M216"/>
    <mergeCell ref="N216:Q216"/>
    <mergeCell ref="F218:I218"/>
    <mergeCell ref="L218:M218"/>
    <mergeCell ref="N218:Q218"/>
    <mergeCell ref="F219:I219"/>
    <mergeCell ref="L219:M219"/>
    <mergeCell ref="N219:Q219"/>
    <mergeCell ref="F221:I221"/>
    <mergeCell ref="L221:M221"/>
    <mergeCell ref="N221:Q221"/>
    <mergeCell ref="F222:I222"/>
    <mergeCell ref="L222:M222"/>
    <mergeCell ref="N222:Q222"/>
    <mergeCell ref="F223:I223"/>
    <mergeCell ref="L223:M223"/>
    <mergeCell ref="N223:Q223"/>
    <mergeCell ref="F225:I225"/>
    <mergeCell ref="L225:M225"/>
    <mergeCell ref="N225:Q225"/>
    <mergeCell ref="F226:I226"/>
    <mergeCell ref="L226:M226"/>
    <mergeCell ref="N226:Q226"/>
    <mergeCell ref="F227:I227"/>
    <mergeCell ref="L227:M227"/>
    <mergeCell ref="N227:Q227"/>
    <mergeCell ref="F228:I228"/>
    <mergeCell ref="L228:M228"/>
    <mergeCell ref="N228:Q228"/>
    <mergeCell ref="F229:I229"/>
    <mergeCell ref="L229:M229"/>
    <mergeCell ref="N229:Q229"/>
    <mergeCell ref="N132:Q132"/>
    <mergeCell ref="N133:Q133"/>
    <mergeCell ref="N134:Q134"/>
    <mergeCell ref="N136:Q136"/>
    <mergeCell ref="N145:Q145"/>
    <mergeCell ref="N154:Q154"/>
    <mergeCell ref="N156:Q156"/>
    <mergeCell ref="N157:Q157"/>
    <mergeCell ref="N159:Q159"/>
    <mergeCell ref="N169:Q169"/>
    <mergeCell ref="N173:Q173"/>
    <mergeCell ref="N175:Q175"/>
    <mergeCell ref="N177:Q177"/>
    <mergeCell ref="N203:Q203"/>
    <mergeCell ref="N207:Q207"/>
    <mergeCell ref="N217:Q217"/>
    <mergeCell ref="N220:Q220"/>
    <mergeCell ref="N224:Q224"/>
    <mergeCell ref="H1:K1"/>
    <mergeCell ref="S2:AC2"/>
  </mergeCells>
  <dataValidations count="2">
    <dataValidation type="list" allowBlank="1" showInputMessage="1" showErrorMessage="1" error="Povolené sú hodnoty K, M." sqref="D225:D230">
      <formula1>"K, M"</formula1>
    </dataValidation>
    <dataValidation type="list" allowBlank="1" showInputMessage="1" showErrorMessage="1" error="Povolené sú hodnoty základná, znížená, nulová." sqref="U225:U230">
      <formula1>"základná, znížená, nulová"</formula1>
    </dataValidation>
  </dataValidations>
  <hyperlinks>
    <hyperlink ref="F1:G1" location="C2" display="1) Krycí list rozpočtu"/>
    <hyperlink ref="H1:K1" location="C86" display="2) Rekapitulácia rozpočtu"/>
    <hyperlink ref="L1" location="C131" display="3) Rozpočet"/>
    <hyperlink ref="S1:T1" location="'Rekapitulácia stavby'!C2" display="Rekapitulácia stavby"/>
  </hyperlinks>
  <pageMargins left="0.5833333" right="0.5833333" top="0.5" bottom="0.4666667" header="0" footer="0"/>
  <pageSetup paperSize="9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Ľubomír Kollárik</dc:creator>
  <cp:lastModifiedBy>Ľubomír Kollárik</cp:lastModifiedBy>
  <dcterms:created xsi:type="dcterms:W3CDTF">2017-10-10T08:20:56Z</dcterms:created>
  <dcterms:modified xsi:type="dcterms:W3CDTF">2017-10-10T08:20:57Z</dcterms:modified>
</cp:coreProperties>
</file>